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20\október\"/>
    </mc:Choice>
  </mc:AlternateContent>
  <xr:revisionPtr revIDLastSave="0" documentId="13_ncr:1_{B083C74A-27CC-487D-8796-D58C9E8B37CF}" xr6:coauthVersionLast="36" xr6:coauthVersionMax="36" xr10:uidLastSave="{00000000-0000-0000-0000-000000000000}"/>
  <bookViews>
    <workbookView xWindow="0" yWindow="0" windowWidth="25200" windowHeight="1213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0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80" state="hidden" r:id="rId23"/>
    <sheet name="Munka3" sheetId="78" state="hidden" r:id="rId24"/>
    <sheet name="Munka6" sheetId="77" state="hidden" r:id="rId25"/>
    <sheet name="likvid" sheetId="24" state="hidden" r:id="rId26"/>
    <sheet name="Munka1" sheetId="73" state="hidden" r:id="rId27"/>
    <sheet name="létszám" sheetId="79" state="hidden" r:id="rId28"/>
    <sheet name="2019 évi létszám" sheetId="68" state="hidden" r:id="rId29"/>
    <sheet name="Kötváll Ph." sheetId="65" state="hidden" r:id="rId30"/>
    <sheet name="Kötváll Önk" sheetId="66" state="hidden" r:id="rId31"/>
    <sheet name="kötváll. " sheetId="56" state="hidden" r:id="rId32"/>
    <sheet name="közvetett t." sheetId="54" state="hidden" r:id="rId33"/>
    <sheet name="hitelállomány " sheetId="55" state="hidden" r:id="rId34"/>
  </sheets>
  <definedNames>
    <definedName name="Excel_BuiltIn_Print_Titles" localSheetId="28">#REF!</definedName>
    <definedName name="Excel_BuiltIn_Print_Titles" localSheetId="16">'ellátottak önk.'!$B$8:$IM$9</definedName>
    <definedName name="Excel_BuiltIn_Print_Titles">#REF!</definedName>
    <definedName name="_xlnm.Print_Titles" localSheetId="28">'2019 évi létszám'!$5:$8</definedName>
    <definedName name="_xlnm.Print_Titles" localSheetId="16">'ellátottak önk.'!$8:$9</definedName>
    <definedName name="_xlnm.Print_Titles" localSheetId="8">'felh. bev.  '!$7:$8</definedName>
    <definedName name="_xlnm.Print_Titles" localSheetId="10">'felhalm. kiad.  '!$5:$9</definedName>
    <definedName name="_xlnm.Print_Titles" localSheetId="31">'kötváll. '!$7:$8</definedName>
    <definedName name="_xlnm.Print_Titles" localSheetId="9">mc.pe.átad!$7:$8</definedName>
    <definedName name="_xlnm.Print_Titles" localSheetId="15">'műk. kiad. szakf Önkorm. '!$5:$10</definedName>
    <definedName name="_xlnm.Print_Titles" localSheetId="6">'tám, végl. pe.átv  '!$7:$7</definedName>
  </definedNames>
  <calcPr calcId="191029"/>
</workbook>
</file>

<file path=xl/calcChain.xml><?xml version="1.0" encoding="utf-8"?>
<calcChain xmlns="http://schemas.openxmlformats.org/spreadsheetml/2006/main">
  <c r="P55" i="47" l="1"/>
  <c r="Q55" i="47"/>
  <c r="R55" i="47"/>
  <c r="S55" i="47"/>
  <c r="T55" i="47"/>
  <c r="P54" i="47"/>
  <c r="Q54" i="47"/>
  <c r="R54" i="47"/>
  <c r="S54" i="47"/>
  <c r="T54" i="47"/>
  <c r="S47" i="47"/>
  <c r="T47" i="47"/>
  <c r="R47" i="47"/>
  <c r="R48" i="47"/>
  <c r="T41" i="47"/>
  <c r="S41" i="47"/>
  <c r="R41" i="47"/>
  <c r="T28" i="47"/>
  <c r="T29" i="47"/>
  <c r="T30" i="47"/>
  <c r="T31" i="47"/>
  <c r="T32" i="47"/>
  <c r="T33" i="47"/>
  <c r="S28" i="47"/>
  <c r="S29" i="47"/>
  <c r="S30" i="47"/>
  <c r="S31" i="47"/>
  <c r="S32" i="47"/>
  <c r="S33" i="47"/>
  <c r="R28" i="47"/>
  <c r="R29" i="47"/>
  <c r="R30" i="47"/>
  <c r="R31" i="47"/>
  <c r="R34" i="47" s="1"/>
  <c r="R35" i="47" s="1"/>
  <c r="R32" i="47"/>
  <c r="R33" i="47"/>
  <c r="T27" i="47"/>
  <c r="S27" i="47"/>
  <c r="R27" i="47"/>
  <c r="P35" i="47"/>
  <c r="Q35" i="47"/>
  <c r="P34" i="47"/>
  <c r="Q34" i="47"/>
  <c r="T11" i="47"/>
  <c r="T12" i="47"/>
  <c r="T24" i="47" s="1"/>
  <c r="T14" i="47"/>
  <c r="T17" i="47"/>
  <c r="T18" i="47"/>
  <c r="T19" i="47"/>
  <c r="T20" i="47"/>
  <c r="T21" i="47"/>
  <c r="S11" i="47"/>
  <c r="S12" i="47"/>
  <c r="S14" i="47"/>
  <c r="S17" i="47"/>
  <c r="S18" i="47"/>
  <c r="S19" i="47"/>
  <c r="S20" i="47"/>
  <c r="S21" i="47"/>
  <c r="R11" i="47"/>
  <c r="R12" i="47"/>
  <c r="R24" i="47"/>
  <c r="R14" i="47"/>
  <c r="R17" i="47"/>
  <c r="R18" i="47"/>
  <c r="R19" i="47"/>
  <c r="R20" i="47"/>
  <c r="R21" i="47"/>
  <c r="P24" i="47"/>
  <c r="Q24" i="47"/>
  <c r="S24" i="47"/>
  <c r="T10" i="47"/>
  <c r="S10" i="47"/>
  <c r="R10" i="47"/>
  <c r="G55" i="47"/>
  <c r="H55" i="47"/>
  <c r="I55" i="47"/>
  <c r="J55" i="47"/>
  <c r="K55" i="47"/>
  <c r="G54" i="47"/>
  <c r="H54" i="47"/>
  <c r="I54" i="47"/>
  <c r="J54" i="47"/>
  <c r="K54" i="47"/>
  <c r="K46" i="47"/>
  <c r="I46" i="47"/>
  <c r="K44" i="47"/>
  <c r="J44" i="47"/>
  <c r="I44" i="47"/>
  <c r="H35" i="47"/>
  <c r="I35" i="47"/>
  <c r="J35" i="47"/>
  <c r="K35" i="47"/>
  <c r="G35" i="47"/>
  <c r="G34" i="47"/>
  <c r="H34" i="47"/>
  <c r="I34" i="47"/>
  <c r="J34" i="47"/>
  <c r="K34" i="47"/>
  <c r="K12" i="47"/>
  <c r="K13" i="47"/>
  <c r="K14" i="47"/>
  <c r="K15" i="47"/>
  <c r="K16" i="47"/>
  <c r="K17" i="47"/>
  <c r="K18" i="47"/>
  <c r="K19" i="47"/>
  <c r="K20" i="47"/>
  <c r="K33" i="47" s="1"/>
  <c r="K21" i="47"/>
  <c r="K22" i="47"/>
  <c r="K23" i="47"/>
  <c r="K24" i="47"/>
  <c r="K25" i="47"/>
  <c r="K26" i="47"/>
  <c r="K27" i="47"/>
  <c r="K28" i="47"/>
  <c r="K29" i="47"/>
  <c r="K30" i="47"/>
  <c r="J12" i="47"/>
  <c r="J33" i="47" s="1"/>
  <c r="J13" i="47"/>
  <c r="J14" i="47"/>
  <c r="J15" i="47"/>
  <c r="J16" i="47"/>
  <c r="J17" i="47"/>
  <c r="J18" i="47"/>
  <c r="J19" i="47"/>
  <c r="J20" i="47"/>
  <c r="J21" i="47"/>
  <c r="J22" i="47"/>
  <c r="J23" i="47"/>
  <c r="J24" i="47"/>
  <c r="J25" i="47"/>
  <c r="J26" i="47"/>
  <c r="J27" i="47"/>
  <c r="J28" i="47"/>
  <c r="J29" i="47"/>
  <c r="J30" i="47"/>
  <c r="I12" i="47"/>
  <c r="I13" i="47"/>
  <c r="I14" i="47"/>
  <c r="I15" i="47"/>
  <c r="I16" i="47"/>
  <c r="I17" i="47"/>
  <c r="I18" i="47"/>
  <c r="I19" i="47"/>
  <c r="I20" i="47"/>
  <c r="I21" i="47"/>
  <c r="I22" i="47"/>
  <c r="I23" i="47"/>
  <c r="I24" i="47"/>
  <c r="I25" i="47"/>
  <c r="I26" i="47"/>
  <c r="I27" i="47"/>
  <c r="I28" i="47"/>
  <c r="I29" i="47"/>
  <c r="I30" i="47"/>
  <c r="G33" i="47"/>
  <c r="H33" i="47"/>
  <c r="I33" i="47"/>
  <c r="K11" i="47"/>
  <c r="J11" i="47"/>
  <c r="I11" i="47"/>
  <c r="G55" i="46"/>
  <c r="H55" i="46"/>
  <c r="I55" i="46"/>
  <c r="J55" i="46"/>
  <c r="K55" i="46"/>
  <c r="G54" i="46"/>
  <c r="H54" i="46"/>
  <c r="I54" i="46"/>
  <c r="J54" i="46"/>
  <c r="K54" i="46"/>
  <c r="P55" i="46"/>
  <c r="Q55" i="46"/>
  <c r="R55" i="46"/>
  <c r="S55" i="46"/>
  <c r="P54" i="46"/>
  <c r="Q54" i="46"/>
  <c r="R54" i="46"/>
  <c r="S54" i="46"/>
  <c r="T47" i="46"/>
  <c r="T50" i="46"/>
  <c r="S47" i="46"/>
  <c r="S49" i="46"/>
  <c r="S50" i="46"/>
  <c r="R47" i="46"/>
  <c r="R49" i="46"/>
  <c r="T49" i="46" s="1"/>
  <c r="T54" i="46" s="1"/>
  <c r="T55" i="46" s="1"/>
  <c r="R50" i="46"/>
  <c r="T41" i="46"/>
  <c r="S41" i="46"/>
  <c r="R41" i="46"/>
  <c r="P35" i="46"/>
  <c r="Q35" i="46"/>
  <c r="R35" i="46"/>
  <c r="S35" i="46"/>
  <c r="T35" i="46"/>
  <c r="T28" i="46"/>
  <c r="T30" i="46"/>
  <c r="T31" i="46"/>
  <c r="T34" i="46" s="1"/>
  <c r="T32" i="46"/>
  <c r="T33" i="46"/>
  <c r="S28" i="46"/>
  <c r="S30" i="46"/>
  <c r="S31" i="46"/>
  <c r="S34" i="46" s="1"/>
  <c r="S32" i="46"/>
  <c r="S33" i="46"/>
  <c r="R28" i="46"/>
  <c r="R30" i="46"/>
  <c r="R31" i="46"/>
  <c r="R34" i="46" s="1"/>
  <c r="R32" i="46"/>
  <c r="R33" i="46"/>
  <c r="P34" i="46"/>
  <c r="Q34" i="46"/>
  <c r="T27" i="46"/>
  <c r="S27" i="46"/>
  <c r="R27" i="46"/>
  <c r="T11" i="46"/>
  <c r="T24" i="46" s="1"/>
  <c r="T12" i="46"/>
  <c r="T14" i="46"/>
  <c r="T17" i="46"/>
  <c r="T18" i="46"/>
  <c r="T19" i="46"/>
  <c r="T20" i="46"/>
  <c r="T21" i="46"/>
  <c r="S11" i="46"/>
  <c r="S24" i="46" s="1"/>
  <c r="S12" i="46"/>
  <c r="S14" i="46"/>
  <c r="S17" i="46"/>
  <c r="S18" i="46"/>
  <c r="S19" i="46"/>
  <c r="S20" i="46"/>
  <c r="S21" i="46"/>
  <c r="R11" i="46"/>
  <c r="R24" i="46" s="1"/>
  <c r="R12" i="46"/>
  <c r="R14" i="46"/>
  <c r="R17" i="46"/>
  <c r="R18" i="46"/>
  <c r="R19" i="46"/>
  <c r="R20" i="46"/>
  <c r="R21" i="46"/>
  <c r="P24" i="46"/>
  <c r="Q24" i="46"/>
  <c r="S10" i="46"/>
  <c r="R10" i="46"/>
  <c r="T10" i="46" s="1"/>
  <c r="K46" i="46"/>
  <c r="J46" i="46"/>
  <c r="I46" i="46"/>
  <c r="K44" i="46"/>
  <c r="J44" i="46"/>
  <c r="I44" i="46"/>
  <c r="H35" i="46"/>
  <c r="I35" i="46"/>
  <c r="J35" i="46"/>
  <c r="K35" i="46"/>
  <c r="G35" i="46"/>
  <c r="G34" i="46"/>
  <c r="H34" i="46"/>
  <c r="I34" i="46"/>
  <c r="J34" i="46"/>
  <c r="K34" i="46"/>
  <c r="G33" i="46"/>
  <c r="H33" i="46"/>
  <c r="K12" i="46"/>
  <c r="K14" i="46"/>
  <c r="K15" i="46"/>
  <c r="K17" i="46"/>
  <c r="K18" i="46"/>
  <c r="K19" i="46"/>
  <c r="K21" i="46"/>
  <c r="K22" i="46"/>
  <c r="K23" i="46"/>
  <c r="K27" i="46"/>
  <c r="K28" i="46"/>
  <c r="K29" i="46"/>
  <c r="K30" i="46"/>
  <c r="K31" i="46"/>
  <c r="K32" i="46"/>
  <c r="K11" i="46"/>
  <c r="J12" i="46"/>
  <c r="J13" i="46"/>
  <c r="J14" i="46"/>
  <c r="J15" i="46"/>
  <c r="J16" i="46"/>
  <c r="J17" i="46"/>
  <c r="J18" i="46"/>
  <c r="J19" i="46"/>
  <c r="J20" i="46"/>
  <c r="J33" i="46" s="1"/>
  <c r="J21" i="46"/>
  <c r="J22" i="46"/>
  <c r="J23" i="46"/>
  <c r="J24" i="46"/>
  <c r="K24" i="46" s="1"/>
  <c r="J25" i="46"/>
  <c r="J26" i="46"/>
  <c r="K26" i="46" s="1"/>
  <c r="J27" i="46"/>
  <c r="J28" i="46"/>
  <c r="J29" i="46"/>
  <c r="J30" i="46"/>
  <c r="J31" i="46"/>
  <c r="J32" i="46"/>
  <c r="J11" i="46"/>
  <c r="I12" i="46"/>
  <c r="I13" i="46"/>
  <c r="I14" i="46"/>
  <c r="I15" i="46"/>
  <c r="I16" i="46"/>
  <c r="K16" i="46" s="1"/>
  <c r="I17" i="46"/>
  <c r="I18" i="46"/>
  <c r="I19" i="46"/>
  <c r="I20" i="46"/>
  <c r="K20" i="46" s="1"/>
  <c r="I21" i="46"/>
  <c r="I22" i="46"/>
  <c r="I23" i="46"/>
  <c r="I24" i="46"/>
  <c r="I25" i="46"/>
  <c r="K25" i="46" s="1"/>
  <c r="I26" i="46"/>
  <c r="I27" i="46"/>
  <c r="I28" i="46"/>
  <c r="I29" i="46"/>
  <c r="I30" i="46"/>
  <c r="I31" i="46"/>
  <c r="I32" i="46"/>
  <c r="I11" i="46"/>
  <c r="G54" i="42"/>
  <c r="H54" i="42"/>
  <c r="I54" i="42"/>
  <c r="J54" i="42"/>
  <c r="K54" i="42"/>
  <c r="G53" i="42"/>
  <c r="H53" i="42"/>
  <c r="I53" i="42"/>
  <c r="J53" i="42"/>
  <c r="K53" i="42"/>
  <c r="G49" i="42"/>
  <c r="H49" i="42"/>
  <c r="I49" i="42"/>
  <c r="J49" i="42"/>
  <c r="K49" i="42"/>
  <c r="G48" i="42"/>
  <c r="H48" i="42"/>
  <c r="I48" i="42"/>
  <c r="J48" i="42"/>
  <c r="K48" i="42"/>
  <c r="P54" i="42"/>
  <c r="Q54" i="42"/>
  <c r="R54" i="42"/>
  <c r="S54" i="42"/>
  <c r="T54" i="42"/>
  <c r="P53" i="42"/>
  <c r="Q53" i="42"/>
  <c r="R53" i="42"/>
  <c r="S53" i="42"/>
  <c r="T53" i="42"/>
  <c r="P34" i="42"/>
  <c r="Q34" i="42"/>
  <c r="R34" i="42"/>
  <c r="S34" i="42"/>
  <c r="T34" i="42"/>
  <c r="P33" i="42"/>
  <c r="Q33" i="42"/>
  <c r="R33" i="42"/>
  <c r="S33" i="42"/>
  <c r="T33" i="42"/>
  <c r="T27" i="42"/>
  <c r="S27" i="42"/>
  <c r="R27" i="42"/>
  <c r="P24" i="42"/>
  <c r="Q24" i="42"/>
  <c r="R24" i="42"/>
  <c r="S24" i="42"/>
  <c r="T24" i="42"/>
  <c r="T13" i="42"/>
  <c r="T14" i="42"/>
  <c r="S13" i="42"/>
  <c r="S14" i="42"/>
  <c r="R13" i="42"/>
  <c r="R14" i="42"/>
  <c r="T12" i="42"/>
  <c r="S12" i="42"/>
  <c r="R12" i="42"/>
  <c r="K43" i="42"/>
  <c r="J43" i="42"/>
  <c r="I43" i="42"/>
  <c r="H34" i="42"/>
  <c r="I34" i="42"/>
  <c r="J34" i="42"/>
  <c r="K34" i="42"/>
  <c r="G34" i="42"/>
  <c r="G33" i="42"/>
  <c r="H33" i="42"/>
  <c r="I33" i="42"/>
  <c r="J33" i="42"/>
  <c r="K33" i="42"/>
  <c r="G32" i="42"/>
  <c r="H32" i="42"/>
  <c r="I32" i="42"/>
  <c r="J32" i="42"/>
  <c r="K32" i="42"/>
  <c r="K20" i="42"/>
  <c r="J20" i="42"/>
  <c r="I20" i="42"/>
  <c r="K14" i="42"/>
  <c r="J14" i="42"/>
  <c r="I14" i="42"/>
  <c r="G54" i="64"/>
  <c r="H54" i="64"/>
  <c r="I54" i="64"/>
  <c r="J54" i="64"/>
  <c r="K54" i="64"/>
  <c r="G53" i="64"/>
  <c r="H53" i="64"/>
  <c r="I53" i="64"/>
  <c r="J53" i="64"/>
  <c r="K53" i="64"/>
  <c r="G49" i="64"/>
  <c r="H49" i="64"/>
  <c r="I49" i="64"/>
  <c r="J49" i="64"/>
  <c r="K49" i="64"/>
  <c r="G48" i="64"/>
  <c r="H48" i="64"/>
  <c r="I48" i="64"/>
  <c r="J48" i="64"/>
  <c r="K48" i="64"/>
  <c r="K43" i="64"/>
  <c r="J43" i="64"/>
  <c r="I43" i="64"/>
  <c r="P54" i="64"/>
  <c r="Q54" i="64"/>
  <c r="R54" i="64"/>
  <c r="S54" i="64"/>
  <c r="T54" i="64"/>
  <c r="P53" i="64"/>
  <c r="Q53" i="64"/>
  <c r="R53" i="64"/>
  <c r="S53" i="64"/>
  <c r="T53" i="64"/>
  <c r="P34" i="64"/>
  <c r="Q34" i="64"/>
  <c r="R34" i="64"/>
  <c r="S34" i="64"/>
  <c r="T34" i="64"/>
  <c r="P33" i="64"/>
  <c r="Q33" i="64"/>
  <c r="R33" i="64"/>
  <c r="S33" i="64"/>
  <c r="T33" i="64"/>
  <c r="T27" i="64"/>
  <c r="S27" i="64"/>
  <c r="R27" i="64"/>
  <c r="P24" i="64"/>
  <c r="Q24" i="64"/>
  <c r="R24" i="64"/>
  <c r="S24" i="64"/>
  <c r="T24" i="64"/>
  <c r="T13" i="64"/>
  <c r="T14" i="64"/>
  <c r="T12" i="64"/>
  <c r="S13" i="64"/>
  <c r="S14" i="64"/>
  <c r="R13" i="64"/>
  <c r="R14" i="64"/>
  <c r="S12" i="64"/>
  <c r="R12" i="64"/>
  <c r="H34" i="64"/>
  <c r="I34" i="64"/>
  <c r="J34" i="64"/>
  <c r="K34" i="64"/>
  <c r="G34" i="64"/>
  <c r="G32" i="64"/>
  <c r="H32" i="64"/>
  <c r="I32" i="64"/>
  <c r="J32" i="64"/>
  <c r="K32" i="64"/>
  <c r="K20" i="64"/>
  <c r="J20" i="64"/>
  <c r="I20" i="64"/>
  <c r="G54" i="51"/>
  <c r="H54" i="51"/>
  <c r="I54" i="51"/>
  <c r="J54" i="51"/>
  <c r="K54" i="51"/>
  <c r="G53" i="51"/>
  <c r="H53" i="51"/>
  <c r="I53" i="51"/>
  <c r="J53" i="51"/>
  <c r="K53" i="51"/>
  <c r="G49" i="51"/>
  <c r="H49" i="51"/>
  <c r="I49" i="51"/>
  <c r="J49" i="51"/>
  <c r="K49" i="51"/>
  <c r="G48" i="51"/>
  <c r="H48" i="51"/>
  <c r="I48" i="51"/>
  <c r="J48" i="51"/>
  <c r="K48" i="51"/>
  <c r="P54" i="51"/>
  <c r="Q54" i="51"/>
  <c r="R54" i="51"/>
  <c r="S54" i="51"/>
  <c r="T54" i="51"/>
  <c r="P53" i="51"/>
  <c r="Q53" i="51"/>
  <c r="R53" i="51"/>
  <c r="S53" i="51"/>
  <c r="T53" i="51"/>
  <c r="P34" i="51"/>
  <c r="Q34" i="51"/>
  <c r="R34" i="51"/>
  <c r="S34" i="51"/>
  <c r="T34" i="51"/>
  <c r="P33" i="51"/>
  <c r="Q33" i="51"/>
  <c r="R33" i="51"/>
  <c r="S33" i="51"/>
  <c r="T33" i="51"/>
  <c r="T27" i="51"/>
  <c r="S27" i="51"/>
  <c r="R27" i="51"/>
  <c r="P24" i="51"/>
  <c r="Q24" i="51"/>
  <c r="R24" i="51"/>
  <c r="S24" i="51"/>
  <c r="T24" i="51"/>
  <c r="T13" i="51"/>
  <c r="T14" i="51"/>
  <c r="S13" i="51"/>
  <c r="S14" i="51"/>
  <c r="R13" i="51"/>
  <c r="R14" i="51"/>
  <c r="T12" i="51"/>
  <c r="S12" i="51"/>
  <c r="R12" i="51"/>
  <c r="K43" i="51"/>
  <c r="J43" i="51"/>
  <c r="I43" i="51"/>
  <c r="K13" i="51"/>
  <c r="K14" i="51"/>
  <c r="K32" i="51" s="1"/>
  <c r="K16" i="51"/>
  <c r="K18" i="51"/>
  <c r="K20" i="51"/>
  <c r="G34" i="51"/>
  <c r="H34" i="51"/>
  <c r="I34" i="51"/>
  <c r="K34" i="51" s="1"/>
  <c r="J34" i="51"/>
  <c r="G32" i="51"/>
  <c r="H32" i="51"/>
  <c r="I32" i="51"/>
  <c r="J32" i="51"/>
  <c r="G54" i="44"/>
  <c r="H54" i="44"/>
  <c r="I54" i="44"/>
  <c r="J54" i="44"/>
  <c r="K54" i="44"/>
  <c r="G53" i="44"/>
  <c r="H53" i="44"/>
  <c r="I53" i="44"/>
  <c r="J53" i="44"/>
  <c r="K53" i="44"/>
  <c r="G49" i="44"/>
  <c r="H49" i="44"/>
  <c r="I49" i="44"/>
  <c r="J49" i="44"/>
  <c r="K49" i="44"/>
  <c r="K48" i="44"/>
  <c r="G48" i="44"/>
  <c r="H48" i="44"/>
  <c r="I48" i="44"/>
  <c r="J48" i="44"/>
  <c r="P54" i="44"/>
  <c r="Q54" i="44"/>
  <c r="R54" i="44"/>
  <c r="S54" i="44"/>
  <c r="T54" i="44"/>
  <c r="P34" i="44"/>
  <c r="Q34" i="44"/>
  <c r="R34" i="44"/>
  <c r="S34" i="44"/>
  <c r="T34" i="44"/>
  <c r="P33" i="44"/>
  <c r="Q33" i="44"/>
  <c r="R33" i="44"/>
  <c r="S33" i="44"/>
  <c r="T33" i="44"/>
  <c r="T27" i="44"/>
  <c r="S27" i="44"/>
  <c r="R27" i="44"/>
  <c r="P24" i="44"/>
  <c r="Q24" i="44"/>
  <c r="R24" i="44"/>
  <c r="S24" i="44"/>
  <c r="T24" i="44"/>
  <c r="T13" i="44"/>
  <c r="T14" i="44"/>
  <c r="T12" i="44"/>
  <c r="S13" i="44"/>
  <c r="S14" i="44"/>
  <c r="R13" i="44"/>
  <c r="R14" i="44"/>
  <c r="S12" i="44"/>
  <c r="R12" i="44"/>
  <c r="K43" i="44"/>
  <c r="J43" i="44"/>
  <c r="I43" i="44"/>
  <c r="H34" i="44"/>
  <c r="I34" i="44"/>
  <c r="J34" i="44"/>
  <c r="K34" i="44"/>
  <c r="G34" i="44"/>
  <c r="I33" i="44"/>
  <c r="J33" i="44"/>
  <c r="K33" i="44"/>
  <c r="H33" i="44"/>
  <c r="G33" i="44"/>
  <c r="I32" i="44"/>
  <c r="J32" i="44"/>
  <c r="K32" i="44"/>
  <c r="H32" i="44"/>
  <c r="G32" i="44"/>
  <c r="K20" i="44"/>
  <c r="K16" i="44"/>
  <c r="K18" i="44"/>
  <c r="J16" i="44"/>
  <c r="J18" i="44"/>
  <c r="J20" i="44"/>
  <c r="I16" i="44"/>
  <c r="I18" i="44"/>
  <c r="I20" i="44"/>
  <c r="K14" i="44"/>
  <c r="J14" i="44"/>
  <c r="I14" i="44"/>
  <c r="G54" i="45"/>
  <c r="H54" i="45"/>
  <c r="I54" i="45"/>
  <c r="J54" i="45"/>
  <c r="K54" i="45"/>
  <c r="G53" i="45"/>
  <c r="H53" i="45"/>
  <c r="I53" i="45"/>
  <c r="J53" i="45"/>
  <c r="K53" i="45"/>
  <c r="G49" i="45"/>
  <c r="H49" i="45"/>
  <c r="I49" i="45"/>
  <c r="J49" i="45"/>
  <c r="K49" i="45"/>
  <c r="G48" i="45"/>
  <c r="H48" i="45"/>
  <c r="I48" i="45"/>
  <c r="J48" i="45"/>
  <c r="K48" i="45"/>
  <c r="K43" i="45"/>
  <c r="J43" i="45"/>
  <c r="I43" i="45"/>
  <c r="Q54" i="45"/>
  <c r="R54" i="45"/>
  <c r="S54" i="45"/>
  <c r="T54" i="45"/>
  <c r="P54" i="45"/>
  <c r="P34" i="45"/>
  <c r="R34" i="45" s="1"/>
  <c r="T34" i="45" s="1"/>
  <c r="T24" i="45"/>
  <c r="S24" i="45"/>
  <c r="R24" i="45"/>
  <c r="S13" i="45"/>
  <c r="T13" i="45" s="1"/>
  <c r="S19" i="45"/>
  <c r="T19" i="45" s="1"/>
  <c r="P24" i="45"/>
  <c r="T33" i="45"/>
  <c r="S33" i="45"/>
  <c r="S34" i="45"/>
  <c r="R33" i="45"/>
  <c r="T27" i="45"/>
  <c r="S27" i="45"/>
  <c r="R27" i="45"/>
  <c r="T14" i="45"/>
  <c r="S14" i="45"/>
  <c r="S16" i="45"/>
  <c r="T16" i="45" s="1"/>
  <c r="S18" i="45"/>
  <c r="T18" i="45" s="1"/>
  <c r="S12" i="45"/>
  <c r="T12" i="45" s="1"/>
  <c r="R16" i="45"/>
  <c r="R18" i="45"/>
  <c r="R19" i="45"/>
  <c r="R13" i="45"/>
  <c r="R14" i="45"/>
  <c r="R12" i="45"/>
  <c r="J34" i="45"/>
  <c r="K34" i="45"/>
  <c r="I34" i="45"/>
  <c r="J32" i="45"/>
  <c r="K32" i="45"/>
  <c r="I32" i="45"/>
  <c r="K13" i="45"/>
  <c r="K14" i="45"/>
  <c r="K16" i="45"/>
  <c r="K18" i="45"/>
  <c r="K20" i="45"/>
  <c r="T34" i="47" l="1"/>
  <c r="T35" i="47" s="1"/>
  <c r="S34" i="47"/>
  <c r="S35" i="47" s="1"/>
  <c r="K13" i="46"/>
  <c r="K33" i="46"/>
  <c r="I33" i="46"/>
  <c r="M106" i="79"/>
  <c r="J106" i="79"/>
  <c r="I106" i="79"/>
  <c r="H106" i="79"/>
  <c r="G106" i="79"/>
  <c r="E106" i="79"/>
  <c r="C106" i="79"/>
  <c r="AD104" i="79"/>
  <c r="AD106" i="79" s="1"/>
  <c r="U104" i="79"/>
  <c r="U106" i="79" s="1"/>
  <c r="O104" i="79"/>
  <c r="O106" i="79" s="1"/>
  <c r="M104" i="79"/>
  <c r="L104" i="79"/>
  <c r="L106" i="79" s="1"/>
  <c r="K104" i="79"/>
  <c r="G104" i="79"/>
  <c r="D104" i="79"/>
  <c r="C104" i="79"/>
  <c r="AJ101" i="79"/>
  <c r="AI101" i="79"/>
  <c r="AG101" i="79"/>
  <c r="AF101" i="79"/>
  <c r="AE101" i="79"/>
  <c r="AC101" i="79"/>
  <c r="AC104" i="79" s="1"/>
  <c r="AC106" i="79" s="1"/>
  <c r="AB101" i="79"/>
  <c r="AA101" i="79"/>
  <c r="Z101" i="79"/>
  <c r="X101" i="79"/>
  <c r="X104" i="79" s="1"/>
  <c r="X106" i="79" s="1"/>
  <c r="W101" i="79"/>
  <c r="N101" i="79"/>
  <c r="AH100" i="79"/>
  <c r="AT100" i="79" s="1"/>
  <c r="Y100" i="79"/>
  <c r="AK100" i="79" s="1"/>
  <c r="V100" i="79"/>
  <c r="Y99" i="79"/>
  <c r="AK99" i="79" s="1"/>
  <c r="V99" i="79"/>
  <c r="AK98" i="79"/>
  <c r="AK101" i="79" s="1"/>
  <c r="Y98" i="79"/>
  <c r="AH98" i="79" s="1"/>
  <c r="AT98" i="79" s="1"/>
  <c r="V98" i="79"/>
  <c r="V101" i="79" s="1"/>
  <c r="AK97" i="79"/>
  <c r="AH97" i="79"/>
  <c r="AT97" i="79" s="1"/>
  <c r="Y97" i="79"/>
  <c r="V97" i="79"/>
  <c r="AS92" i="79"/>
  <c r="AM92" i="79"/>
  <c r="AL92" i="79"/>
  <c r="AL104" i="79" s="1"/>
  <c r="AL106" i="79" s="1"/>
  <c r="AJ92" i="79"/>
  <c r="AI92" i="79"/>
  <c r="AG92" i="79"/>
  <c r="AA92" i="79"/>
  <c r="X92" i="79"/>
  <c r="W92" i="79"/>
  <c r="N92" i="79"/>
  <c r="AT91" i="79"/>
  <c r="AL91" i="79"/>
  <c r="AH91" i="79"/>
  <c r="Y91" i="79"/>
  <c r="Y92" i="79" s="1"/>
  <c r="V91" i="79"/>
  <c r="AK90" i="79"/>
  <c r="V90" i="79"/>
  <c r="AH90" i="79" s="1"/>
  <c r="AT90" i="79" s="1"/>
  <c r="AT88" i="79"/>
  <c r="V87" i="79"/>
  <c r="AK86" i="79"/>
  <c r="V86" i="79"/>
  <c r="AH86" i="79" s="1"/>
  <c r="AT86" i="79" s="1"/>
  <c r="AK85" i="79"/>
  <c r="AH85" i="79"/>
  <c r="AT85" i="79" s="1"/>
  <c r="V85" i="79"/>
  <c r="AK81" i="79"/>
  <c r="AH81" i="79"/>
  <c r="AT81" i="79" s="1"/>
  <c r="AT80" i="79"/>
  <c r="AK80" i="79"/>
  <c r="AH80" i="79"/>
  <c r="AK79" i="79"/>
  <c r="V79" i="79"/>
  <c r="AH79" i="79" s="1"/>
  <c r="AT79" i="79" s="1"/>
  <c r="V73" i="79"/>
  <c r="AH73" i="79" s="1"/>
  <c r="AT73" i="79" s="1"/>
  <c r="V72" i="79"/>
  <c r="AH72" i="79" s="1"/>
  <c r="AT72" i="79" s="1"/>
  <c r="V71" i="79"/>
  <c r="AH71" i="79" s="1"/>
  <c r="AT71" i="79" s="1"/>
  <c r="AK70" i="79"/>
  <c r="V70" i="79"/>
  <c r="AH70" i="79" s="1"/>
  <c r="AT70" i="79" s="1"/>
  <c r="V69" i="79"/>
  <c r="AH69" i="79" s="1"/>
  <c r="AT69" i="79" s="1"/>
  <c r="AK68" i="79"/>
  <c r="AH68" i="79"/>
  <c r="AT68" i="79" s="1"/>
  <c r="V68" i="79"/>
  <c r="AK67" i="79"/>
  <c r="V67" i="79"/>
  <c r="AH67" i="79" s="1"/>
  <c r="V65" i="79"/>
  <c r="V92" i="79" s="1"/>
  <c r="V60" i="79"/>
  <c r="V59" i="79"/>
  <c r="V58" i="79"/>
  <c r="V57" i="79"/>
  <c r="V56" i="79"/>
  <c r="V55" i="79"/>
  <c r="V54" i="79"/>
  <c r="V53" i="79"/>
  <c r="V52" i="79"/>
  <c r="V51" i="79"/>
  <c r="V50" i="79"/>
  <c r="V49" i="79"/>
  <c r="V48" i="79"/>
  <c r="V47" i="79"/>
  <c r="V46" i="79"/>
  <c r="V45" i="79"/>
  <c r="V44" i="79"/>
  <c r="V43" i="79"/>
  <c r="V42" i="79"/>
  <c r="V41" i="79"/>
  <c r="V40" i="79"/>
  <c r="V39" i="79"/>
  <c r="V38" i="79"/>
  <c r="W37" i="79"/>
  <c r="V37" i="79"/>
  <c r="AS36" i="79"/>
  <c r="AS104" i="79" s="1"/>
  <c r="AR36" i="79"/>
  <c r="AR104" i="79" s="1"/>
  <c r="AQ36" i="79"/>
  <c r="AQ104" i="79" s="1"/>
  <c r="AK36" i="79"/>
  <c r="AG36" i="79"/>
  <c r="AF36" i="79"/>
  <c r="AE36" i="79"/>
  <c r="X36" i="79"/>
  <c r="AJ36" i="79" s="1"/>
  <c r="AJ104" i="79" s="1"/>
  <c r="W36" i="79"/>
  <c r="W104" i="79" s="1"/>
  <c r="W106" i="79" s="1"/>
  <c r="U36" i="79"/>
  <c r="T36" i="79"/>
  <c r="V36" i="79" s="1"/>
  <c r="S36" i="79"/>
  <c r="N36" i="79"/>
  <c r="AT35" i="79"/>
  <c r="AK35" i="79"/>
  <c r="AH35" i="79"/>
  <c r="Y35" i="79"/>
  <c r="V35" i="79"/>
  <c r="AK34" i="79"/>
  <c r="V34" i="79"/>
  <c r="AH34" i="79" s="1"/>
  <c r="AT33" i="79"/>
  <c r="AK33" i="79"/>
  <c r="V33" i="79"/>
  <c r="AH33" i="79" s="1"/>
  <c r="AT32" i="79"/>
  <c r="AK32" i="79"/>
  <c r="AH32" i="79"/>
  <c r="V32" i="79"/>
  <c r="AK31" i="79"/>
  <c r="Y31" i="79"/>
  <c r="V31" i="79"/>
  <c r="AH31" i="79" s="1"/>
  <c r="AK30" i="79"/>
  <c r="AH30" i="79"/>
  <c r="V30" i="79"/>
  <c r="AT30" i="79" s="1"/>
  <c r="AK29" i="79"/>
  <c r="Y29" i="79"/>
  <c r="V29" i="79"/>
  <c r="AT29" i="79" s="1"/>
  <c r="AT28" i="79"/>
  <c r="AK28" i="79"/>
  <c r="AH28" i="79"/>
  <c r="Y28" i="79"/>
  <c r="V28" i="79"/>
  <c r="AK27" i="79"/>
  <c r="V27" i="79"/>
  <c r="AH27" i="79" s="1"/>
  <c r="AK26" i="79"/>
  <c r="AH26" i="79"/>
  <c r="Y26" i="79"/>
  <c r="V26" i="79"/>
  <c r="AT26" i="79" s="1"/>
  <c r="AT25" i="79"/>
  <c r="AK25" i="79"/>
  <c r="Y25" i="79"/>
  <c r="Y36" i="79" s="1"/>
  <c r="V25" i="79"/>
  <c r="AH25" i="79" s="1"/>
  <c r="AS21" i="79"/>
  <c r="AR21" i="79"/>
  <c r="AQ21" i="79"/>
  <c r="AP21" i="79"/>
  <c r="AP104" i="79" s="1"/>
  <c r="AP106" i="79" s="1"/>
  <c r="AO21" i="79"/>
  <c r="AO104" i="79" s="1"/>
  <c r="AO106" i="79" s="1"/>
  <c r="AN21" i="79"/>
  <c r="AN104" i="79" s="1"/>
  <c r="AM21" i="79"/>
  <c r="AM104" i="79" s="1"/>
  <c r="AM106" i="79" s="1"/>
  <c r="AL21" i="79"/>
  <c r="AG21" i="79"/>
  <c r="AG104" i="79" s="1"/>
  <c r="AG106" i="79" s="1"/>
  <c r="AF21" i="79"/>
  <c r="AF104" i="79" s="1"/>
  <c r="AF106" i="79" s="1"/>
  <c r="AE21" i="79"/>
  <c r="AE104" i="79" s="1"/>
  <c r="AE106" i="79" s="1"/>
  <c r="AD21" i="79"/>
  <c r="AC21" i="79"/>
  <c r="AB21" i="79"/>
  <c r="AB104" i="79" s="1"/>
  <c r="AB106" i="79" s="1"/>
  <c r="AA21" i="79"/>
  <c r="AA104" i="79" s="1"/>
  <c r="AA106" i="79" s="1"/>
  <c r="Z21" i="79"/>
  <c r="Z104" i="79" s="1"/>
  <c r="Z106" i="79" s="1"/>
  <c r="S21" i="79"/>
  <c r="S104" i="79" s="1"/>
  <c r="S106" i="79" s="1"/>
  <c r="R21" i="79"/>
  <c r="R104" i="79" s="1"/>
  <c r="R106" i="79" s="1"/>
  <c r="Q21" i="79"/>
  <c r="Q104" i="79" s="1"/>
  <c r="Q106" i="79" s="1"/>
  <c r="P21" i="79"/>
  <c r="P104" i="79" s="1"/>
  <c r="P106" i="79" s="1"/>
  <c r="N21" i="79"/>
  <c r="Y21" i="79" s="1"/>
  <c r="AH20" i="79"/>
  <c r="Y20" i="79"/>
  <c r="AK20" i="79" s="1"/>
  <c r="AT20" i="79" s="1"/>
  <c r="V20" i="79"/>
  <c r="Y19" i="79"/>
  <c r="AK19" i="79" s="1"/>
  <c r="AT19" i="79" s="1"/>
  <c r="V19" i="79"/>
  <c r="AH19" i="79" s="1"/>
  <c r="AK18" i="79"/>
  <c r="AT18" i="79" s="1"/>
  <c r="Y18" i="79"/>
  <c r="V18" i="79"/>
  <c r="AH18" i="79" s="1"/>
  <c r="AT17" i="79"/>
  <c r="AK17" i="79"/>
  <c r="AH17" i="79"/>
  <c r="Y17" i="79"/>
  <c r="V17" i="79"/>
  <c r="Y16" i="79"/>
  <c r="AK16" i="79" s="1"/>
  <c r="AT16" i="79" s="1"/>
  <c r="V16" i="79"/>
  <c r="AS12" i="79"/>
  <c r="AS106" i="79" s="1"/>
  <c r="AR12" i="79"/>
  <c r="AQ12" i="79"/>
  <c r="AN12" i="79"/>
  <c r="AM12" i="79"/>
  <c r="AH12" i="79"/>
  <c r="Y12" i="79"/>
  <c r="AK12" i="79" s="1"/>
  <c r="K12" i="79"/>
  <c r="K106" i="79" s="1"/>
  <c r="D12" i="79"/>
  <c r="D106" i="79" s="1"/>
  <c r="AK10" i="79"/>
  <c r="AT10" i="79" s="1"/>
  <c r="AJ10" i="79"/>
  <c r="AJ106" i="79" s="1"/>
  <c r="AH10" i="79"/>
  <c r="Y10" i="79"/>
  <c r="F10" i="79"/>
  <c r="F106" i="79" s="1"/>
  <c r="D10" i="79"/>
  <c r="AT12" i="79" l="1"/>
  <c r="AH92" i="79"/>
  <c r="AT67" i="79"/>
  <c r="AT92" i="79" s="1"/>
  <c r="AK92" i="79"/>
  <c r="AK104" i="79" s="1"/>
  <c r="AK106" i="79" s="1"/>
  <c r="AN106" i="79"/>
  <c r="AQ106" i="79"/>
  <c r="AK21" i="79"/>
  <c r="AT21" i="79" s="1"/>
  <c r="AR106" i="79"/>
  <c r="AH36" i="79"/>
  <c r="AT36" i="79"/>
  <c r="Y106" i="79"/>
  <c r="AT27" i="79"/>
  <c r="AT31" i="79"/>
  <c r="AT34" i="79"/>
  <c r="AI36" i="79"/>
  <c r="AI104" i="79" s="1"/>
  <c r="AI106" i="79" s="1"/>
  <c r="AK91" i="79"/>
  <c r="AH99" i="79"/>
  <c r="AT99" i="79" s="1"/>
  <c r="AT101" i="79" s="1"/>
  <c r="Y101" i="79"/>
  <c r="Y104" i="79" s="1"/>
  <c r="V21" i="79"/>
  <c r="V104" i="79" s="1"/>
  <c r="V106" i="79" s="1"/>
  <c r="AH29" i="79"/>
  <c r="N104" i="79"/>
  <c r="N106" i="79" s="1"/>
  <c r="T104" i="79"/>
  <c r="T106" i="79" s="1"/>
  <c r="AH101" i="79"/>
  <c r="AH16" i="79"/>
  <c r="AH21" i="79" s="1"/>
  <c r="AT104" i="79" l="1"/>
  <c r="AT106" i="79" s="1"/>
  <c r="AH104" i="79"/>
  <c r="AH106" i="79" s="1"/>
  <c r="D27" i="48" l="1"/>
  <c r="E27" i="48" s="1"/>
  <c r="G64" i="15"/>
  <c r="J64" i="15"/>
  <c r="M64" i="15"/>
  <c r="AD64" i="15"/>
  <c r="AE64" i="15"/>
  <c r="D64" i="15"/>
  <c r="AL60" i="15"/>
  <c r="AL58" i="15"/>
  <c r="AL59" i="15"/>
  <c r="AL57" i="15"/>
  <c r="AL56" i="15"/>
  <c r="D25" i="10"/>
  <c r="H114" i="8"/>
  <c r="E114" i="8"/>
  <c r="K112" i="8"/>
  <c r="N112" i="8" s="1"/>
  <c r="N114" i="8" s="1"/>
  <c r="K77" i="8"/>
  <c r="N77" i="8" s="1"/>
  <c r="K76" i="8"/>
  <c r="Q76" i="8" s="1"/>
  <c r="H66" i="8"/>
  <c r="K61" i="8"/>
  <c r="N61" i="8" s="1"/>
  <c r="E66" i="8"/>
  <c r="K60" i="8"/>
  <c r="N60" i="8" s="1"/>
  <c r="K51" i="8"/>
  <c r="N51" i="8" s="1"/>
  <c r="K50" i="8"/>
  <c r="N50" i="8" s="1"/>
  <c r="K49" i="8"/>
  <c r="N49" i="8" s="1"/>
  <c r="K40" i="8"/>
  <c r="N40" i="8" s="1"/>
  <c r="H26" i="8"/>
  <c r="E26" i="8"/>
  <c r="K22" i="8"/>
  <c r="N22" i="8" s="1"/>
  <c r="G41" i="7"/>
  <c r="F21" i="7"/>
  <c r="G20" i="7"/>
  <c r="E35" i="6"/>
  <c r="F31" i="6"/>
  <c r="F32" i="6"/>
  <c r="D35" i="6"/>
  <c r="E33" i="5"/>
  <c r="D11" i="5"/>
  <c r="C11" i="5"/>
  <c r="N66" i="8" l="1"/>
  <c r="E16" i="5"/>
  <c r="E15" i="5"/>
  <c r="K48" i="8" l="1"/>
  <c r="N48" i="8" s="1"/>
  <c r="E17" i="10" l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30" i="10"/>
  <c r="C30" i="10"/>
  <c r="H98" i="66" l="1"/>
  <c r="G98" i="66"/>
  <c r="F98" i="66"/>
  <c r="E98" i="66"/>
  <c r="A54" i="66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45" i="66"/>
  <c r="A46" i="66" s="1"/>
  <c r="A47" i="66" s="1"/>
  <c r="A48" i="66" s="1"/>
  <c r="A49" i="66" s="1"/>
  <c r="A50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E44" i="47" l="1"/>
  <c r="D44" i="47"/>
  <c r="AI34" i="15" l="1"/>
  <c r="AL34" i="15" s="1"/>
  <c r="AF33" i="15"/>
  <c r="AI31" i="15"/>
  <c r="AI30" i="15"/>
  <c r="AL30" i="15" s="1"/>
  <c r="AI29" i="15"/>
  <c r="AL29" i="15" s="1"/>
  <c r="AI28" i="15"/>
  <c r="AL28" i="15" s="1"/>
  <c r="AI27" i="15"/>
  <c r="AL27" i="15" s="1"/>
  <c r="AI26" i="15"/>
  <c r="AF24" i="15"/>
  <c r="AL53" i="15"/>
  <c r="AL25" i="15"/>
  <c r="S47" i="15"/>
  <c r="P45" i="15"/>
  <c r="AL40" i="15"/>
  <c r="AL46" i="15"/>
  <c r="AL43" i="15"/>
  <c r="AL42" i="15"/>
  <c r="AL39" i="15"/>
  <c r="P48" i="15"/>
  <c r="AL22" i="15"/>
  <c r="AL21" i="15"/>
  <c r="AL20" i="15"/>
  <c r="AL18" i="15"/>
  <c r="AL17" i="15"/>
  <c r="AL15" i="15"/>
  <c r="AL14" i="15"/>
  <c r="AL13" i="15"/>
  <c r="AL12" i="15"/>
  <c r="AL11" i="15"/>
  <c r="AL47" i="15" l="1"/>
  <c r="S64" i="15"/>
  <c r="AL24" i="15"/>
  <c r="AF64" i="15"/>
  <c r="AL26" i="15"/>
  <c r="AL45" i="15"/>
  <c r="P64" i="15"/>
  <c r="AL41" i="15"/>
  <c r="G51" i="7"/>
  <c r="G32" i="7"/>
  <c r="E25" i="47" l="1"/>
  <c r="G66" i="7"/>
  <c r="O18" i="45" s="1"/>
  <c r="E66" i="7"/>
  <c r="M18" i="45" s="1"/>
  <c r="F66" i="7"/>
  <c r="N18" i="45" s="1"/>
  <c r="G70" i="7"/>
  <c r="E70" i="7"/>
  <c r="C18" i="10" l="1"/>
  <c r="M33" i="46" s="1"/>
  <c r="D18" i="10"/>
  <c r="N33" i="46" s="1"/>
  <c r="C30" i="54" l="1"/>
  <c r="M41" i="47" l="1"/>
  <c r="L30" i="48" s="1"/>
  <c r="K47" i="8" l="1"/>
  <c r="N47" i="8" s="1"/>
  <c r="N41" i="47" l="1"/>
  <c r="M30" i="48" s="1"/>
  <c r="H26" i="55" l="1"/>
  <c r="D26" i="55"/>
  <c r="C26" i="55"/>
  <c r="J13" i="55"/>
  <c r="H13" i="55"/>
  <c r="D13" i="55"/>
  <c r="C13" i="55"/>
  <c r="K46" i="8" l="1"/>
  <c r="E35" i="5"/>
  <c r="F30" i="6"/>
  <c r="F29" i="6"/>
  <c r="F28" i="6"/>
  <c r="E34" i="5"/>
  <c r="K32" i="8"/>
  <c r="N32" i="8" s="1"/>
  <c r="K30" i="8"/>
  <c r="N30" i="8" s="1"/>
  <c r="K31" i="8"/>
  <c r="N31" i="8" s="1"/>
  <c r="F35" i="6" l="1"/>
  <c r="N46" i="8"/>
  <c r="O41" i="46" l="1"/>
  <c r="O41" i="47" s="1"/>
  <c r="N30" i="48" s="1"/>
  <c r="F11" i="14"/>
  <c r="H72" i="8" l="1"/>
  <c r="N72" i="8"/>
  <c r="E72" i="8"/>
  <c r="K70" i="8"/>
  <c r="K72" i="8" s="1"/>
  <c r="Q70" i="8" l="1"/>
  <c r="Q72" i="8" s="1"/>
  <c r="H108" i="8" l="1"/>
  <c r="E108" i="8"/>
  <c r="K106" i="8"/>
  <c r="Q106" i="8" s="1"/>
  <c r="H84" i="8"/>
  <c r="K84" i="8"/>
  <c r="N84" i="8"/>
  <c r="Q84" i="8"/>
  <c r="E84" i="8"/>
  <c r="K90" i="8"/>
  <c r="K89" i="8"/>
  <c r="E21" i="6" l="1"/>
  <c r="D21" i="6"/>
  <c r="F16" i="6"/>
  <c r="I77" i="67" l="1"/>
  <c r="L78" i="67" s="1"/>
  <c r="I73" i="67"/>
  <c r="I71" i="67"/>
  <c r="E71" i="67"/>
  <c r="I67" i="67"/>
  <c r="E67" i="67"/>
  <c r="I64" i="67"/>
  <c r="I63" i="67"/>
  <c r="I60" i="67"/>
  <c r="E60" i="67"/>
  <c r="I59" i="67"/>
  <c r="I58" i="67"/>
  <c r="E57" i="67"/>
  <c r="I56" i="67"/>
  <c r="E56" i="67"/>
  <c r="E52" i="67"/>
  <c r="I45" i="67"/>
  <c r="I44" i="67"/>
  <c r="I42" i="67"/>
  <c r="E42" i="67"/>
  <c r="Q41" i="67"/>
  <c r="R41" i="67" s="1"/>
  <c r="I40" i="67"/>
  <c r="E40" i="67"/>
  <c r="I39" i="67"/>
  <c r="E39" i="67"/>
  <c r="I31" i="67"/>
  <c r="I33" i="67" s="1"/>
  <c r="E31" i="67"/>
  <c r="E33" i="67" s="1"/>
  <c r="I30" i="67"/>
  <c r="E27" i="67"/>
  <c r="I25" i="67"/>
  <c r="I27" i="67" s="1"/>
  <c r="E25" i="67"/>
  <c r="I24" i="67"/>
  <c r="I21" i="67"/>
  <c r="I18" i="67"/>
  <c r="I15" i="67"/>
  <c r="E11" i="67"/>
  <c r="L36" i="67" l="1"/>
  <c r="F82" i="67"/>
  <c r="L46" i="67"/>
  <c r="L74" i="67"/>
  <c r="L82" i="67" s="1"/>
  <c r="E82" i="67"/>
  <c r="M41" i="67"/>
  <c r="N89" i="8" l="1"/>
  <c r="K45" i="8"/>
  <c r="N45" i="8" s="1"/>
  <c r="G27" i="7"/>
  <c r="W23" i="15"/>
  <c r="W64" i="15" s="1"/>
  <c r="E21" i="7"/>
  <c r="V23" i="15" s="1"/>
  <c r="V64" i="15" s="1"/>
  <c r="D40" i="6"/>
  <c r="E40" i="6"/>
  <c r="F39" i="6"/>
  <c r="E16" i="46"/>
  <c r="E25" i="6"/>
  <c r="F25" i="6"/>
  <c r="D25" i="6"/>
  <c r="G21" i="6"/>
  <c r="H21" i="6"/>
  <c r="I21" i="6"/>
  <c r="F20" i="6"/>
  <c r="F21" i="6" s="1"/>
  <c r="D27" i="5"/>
  <c r="C27" i="5"/>
  <c r="F40" i="6" l="1"/>
  <c r="K44" i="8"/>
  <c r="N44" i="8" s="1"/>
  <c r="N19" i="45" l="1"/>
  <c r="AI35" i="15" l="1"/>
  <c r="AL35" i="15" s="1"/>
  <c r="F24" i="63"/>
  <c r="G23" i="63"/>
  <c r="K39" i="8" l="1"/>
  <c r="N39" i="8" s="1"/>
  <c r="K21" i="8"/>
  <c r="K20" i="8"/>
  <c r="Q20" i="8" s="1"/>
  <c r="Q26" i="8" s="1"/>
  <c r="E17" i="8"/>
  <c r="H17" i="8"/>
  <c r="O19" i="45"/>
  <c r="M19" i="45"/>
  <c r="K26" i="8" l="1"/>
  <c r="N21" i="8"/>
  <c r="N26" i="8" s="1"/>
  <c r="Q17" i="8" l="1"/>
  <c r="G50" i="7"/>
  <c r="E39" i="5"/>
  <c r="E38" i="5"/>
  <c r="D38" i="5"/>
  <c r="C38" i="5"/>
  <c r="E25" i="5"/>
  <c r="D25" i="5"/>
  <c r="C25" i="5"/>
  <c r="E24" i="5"/>
  <c r="E23" i="5"/>
  <c r="D23" i="5"/>
  <c r="C23" i="5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T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P94" i="68" l="1"/>
  <c r="L98" i="68"/>
  <c r="S95" i="68"/>
  <c r="P95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P98" i="68" l="1"/>
  <c r="T101" i="68"/>
  <c r="T103" i="68" s="1"/>
  <c r="S101" i="68"/>
  <c r="S103" i="68" s="1"/>
  <c r="O101" i="68"/>
  <c r="L101" i="68"/>
  <c r="L103" i="68" s="1"/>
  <c r="P101" i="68" l="1"/>
  <c r="P103" i="68" s="1"/>
  <c r="D29" i="24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D30" i="24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40" i="5" l="1"/>
  <c r="AL19" i="15" l="1"/>
  <c r="E30" i="49" l="1"/>
  <c r="K43" i="8" l="1"/>
  <c r="Q43" i="8" s="1"/>
  <c r="K13" i="8"/>
  <c r="K17" i="8" s="1"/>
  <c r="N13" i="8" l="1"/>
  <c r="N17" i="8" s="1"/>
  <c r="E62" i="5"/>
  <c r="E14" i="64" l="1"/>
  <c r="K111" i="8" l="1"/>
  <c r="K114" i="8" s="1"/>
  <c r="Q111" i="8" l="1"/>
  <c r="Q114" i="8" s="1"/>
  <c r="D24" i="47" l="1"/>
  <c r="C16" i="49" s="1"/>
  <c r="D32" i="64"/>
  <c r="D24" i="46" l="1"/>
  <c r="K127" i="8"/>
  <c r="N127" i="8" s="1"/>
  <c r="H97" i="8"/>
  <c r="N97" i="8"/>
  <c r="M31" i="46" s="1"/>
  <c r="E97" i="8"/>
  <c r="K95" i="8"/>
  <c r="Q95" i="8" s="1"/>
  <c r="H92" i="8"/>
  <c r="K42" i="8"/>
  <c r="M31" i="47" l="1"/>
  <c r="L18" i="49" s="1"/>
  <c r="N42" i="8"/>
  <c r="G49" i="7"/>
  <c r="G46" i="6"/>
  <c r="H46" i="6"/>
  <c r="I46" i="6"/>
  <c r="D65" i="5"/>
  <c r="E29" i="64" s="1"/>
  <c r="E32" i="64" s="1"/>
  <c r="C65" i="5"/>
  <c r="D29" i="64" s="1"/>
  <c r="E64" i="5"/>
  <c r="E65" i="5" s="1"/>
  <c r="F29" i="64" s="1"/>
  <c r="D63" i="5"/>
  <c r="E63" i="5"/>
  <c r="C63" i="5"/>
  <c r="C66" i="5" s="1"/>
  <c r="C42" i="5"/>
  <c r="D66" i="5" l="1"/>
  <c r="E66" i="5"/>
  <c r="B10" i="47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D20" i="49"/>
  <c r="E20" i="49"/>
  <c r="E46" i="47" l="1"/>
  <c r="D37" i="48" s="1"/>
  <c r="D46" i="47"/>
  <c r="C37" i="48" s="1"/>
  <c r="E15" i="47"/>
  <c r="D12" i="49" s="1"/>
  <c r="F46" i="46"/>
  <c r="F46" i="47" s="1"/>
  <c r="E37" i="48" s="1"/>
  <c r="F72" i="7" l="1"/>
  <c r="E72" i="7"/>
  <c r="G72" i="7"/>
  <c r="E33" i="44"/>
  <c r="D33" i="44"/>
  <c r="D15" i="46"/>
  <c r="F15" i="46" l="1"/>
  <c r="F15" i="47" l="1"/>
  <c r="E12" i="49" s="1"/>
  <c r="D15" i="47"/>
  <c r="C12" i="49" s="1"/>
  <c r="G20" i="63" l="1"/>
  <c r="N21" i="46"/>
  <c r="M21" i="46"/>
  <c r="H133" i="8"/>
  <c r="K133" i="8"/>
  <c r="N133" i="8"/>
  <c r="E133" i="8"/>
  <c r="K59" i="8"/>
  <c r="K38" i="8"/>
  <c r="Q38" i="8" s="1"/>
  <c r="Q53" i="8" s="1"/>
  <c r="Q59" i="8" l="1"/>
  <c r="Q66" i="8" s="1"/>
  <c r="F59" i="7"/>
  <c r="G36" i="7"/>
  <c r="E16" i="47"/>
  <c r="D13" i="49" s="1"/>
  <c r="D75" i="5"/>
  <c r="E74" i="5"/>
  <c r="E56" i="5"/>
  <c r="E52" i="5"/>
  <c r="D52" i="5"/>
  <c r="D53" i="5" s="1"/>
  <c r="C52" i="5"/>
  <c r="C53" i="5" s="1"/>
  <c r="D14" i="45" s="1"/>
  <c r="C46" i="5"/>
  <c r="D46" i="5"/>
  <c r="F75" i="7" l="1"/>
  <c r="AA23" i="15"/>
  <c r="AA64" i="15" s="1"/>
  <c r="C48" i="5"/>
  <c r="D29" i="47"/>
  <c r="C79" i="5"/>
  <c r="E29" i="47"/>
  <c r="D79" i="5"/>
  <c r="E53" i="5"/>
  <c r="E46" i="5"/>
  <c r="F61" i="7"/>
  <c r="F74" i="7"/>
  <c r="F29" i="47" l="1"/>
  <c r="E79" i="5"/>
  <c r="G48" i="7" l="1"/>
  <c r="AL51" i="15"/>
  <c r="AL50" i="15"/>
  <c r="G47" i="7" l="1"/>
  <c r="G46" i="7" l="1"/>
  <c r="F44" i="46" l="1"/>
  <c r="F44" i="47" s="1"/>
  <c r="G19" i="7" l="1"/>
  <c r="E74" i="7" l="1"/>
  <c r="D25" i="47" l="1"/>
  <c r="D33" i="42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P45" i="70"/>
  <c r="Q45" i="70" s="1"/>
  <c r="I45" i="70"/>
  <c r="I44" i="70"/>
  <c r="E44" i="70"/>
  <c r="I43" i="70"/>
  <c r="I42" i="70"/>
  <c r="E42" i="70"/>
  <c r="I41" i="70"/>
  <c r="E41" i="70"/>
  <c r="I40" i="70"/>
  <c r="K53" i="70" s="1"/>
  <c r="E40" i="70"/>
  <c r="I32" i="70"/>
  <c r="I34" i="70" s="1"/>
  <c r="E32" i="70"/>
  <c r="E34" i="70" s="1"/>
  <c r="I31" i="70"/>
  <c r="I28" i="70"/>
  <c r="I26" i="70"/>
  <c r="E26" i="70"/>
  <c r="E28" i="70" s="1"/>
  <c r="I25" i="70"/>
  <c r="I22" i="70"/>
  <c r="I19" i="70"/>
  <c r="I16" i="70"/>
  <c r="I12" i="70"/>
  <c r="E12" i="70"/>
  <c r="E97" i="70" l="1"/>
  <c r="K35" i="70"/>
  <c r="K97" i="70"/>
  <c r="L45" i="70"/>
  <c r="F97" i="70"/>
  <c r="O13" i="44" l="1"/>
  <c r="O13" i="64" l="1"/>
  <c r="M27" i="42"/>
  <c r="H129" i="8"/>
  <c r="E129" i="8"/>
  <c r="K129" i="8" l="1"/>
  <c r="N129" i="8"/>
  <c r="E11" i="47"/>
  <c r="E11" i="46"/>
  <c r="G58" i="7" l="1"/>
  <c r="K41" i="8"/>
  <c r="K36" i="8"/>
  <c r="H33" i="8"/>
  <c r="H53" i="8" s="1"/>
  <c r="E33" i="8"/>
  <c r="E53" i="8" s="1"/>
  <c r="H124" i="8"/>
  <c r="E124" i="8"/>
  <c r="N41" i="8" l="1"/>
  <c r="N36" i="8"/>
  <c r="C34" i="48"/>
  <c r="D34" i="48"/>
  <c r="D45" i="47"/>
  <c r="C35" i="48" s="1"/>
  <c r="E45" i="47"/>
  <c r="D35" i="48" s="1"/>
  <c r="E41" i="47"/>
  <c r="D33" i="49" s="1"/>
  <c r="D41" i="47"/>
  <c r="C33" i="49" s="1"/>
  <c r="C31" i="48" s="1"/>
  <c r="E31" i="48" s="1"/>
  <c r="E33" i="42"/>
  <c r="F43" i="42"/>
  <c r="F25" i="42"/>
  <c r="F33" i="42" s="1"/>
  <c r="O20" i="64"/>
  <c r="F44" i="64"/>
  <c r="F45" i="47" s="1"/>
  <c r="E35" i="48" s="1"/>
  <c r="F43" i="64"/>
  <c r="D30" i="48" l="1"/>
  <c r="C30" i="48"/>
  <c r="F41" i="46"/>
  <c r="F41" i="47" s="1"/>
  <c r="AL31" i="15"/>
  <c r="AL32" i="15"/>
  <c r="AL55" i="15"/>
  <c r="AL36" i="15"/>
  <c r="E92" i="8"/>
  <c r="E30" i="48" l="1"/>
  <c r="E33" i="49"/>
  <c r="K29" i="8" l="1"/>
  <c r="E24" i="63"/>
  <c r="H24" i="63"/>
  <c r="I24" i="63"/>
  <c r="J24" i="63"/>
  <c r="G16" i="63"/>
  <c r="G17" i="63"/>
  <c r="G18" i="63"/>
  <c r="G19" i="63"/>
  <c r="G15" i="63"/>
  <c r="N29" i="8" l="1"/>
  <c r="E23" i="10"/>
  <c r="G26" i="7"/>
  <c r="G45" i="7"/>
  <c r="G29" i="7"/>
  <c r="G44" i="7"/>
  <c r="G43" i="7"/>
  <c r="D40" i="5" l="1"/>
  <c r="D42" i="5" l="1"/>
  <c r="D48" i="5"/>
  <c r="E19" i="48"/>
  <c r="F29" i="46"/>
  <c r="D19" i="48"/>
  <c r="E29" i="46"/>
  <c r="C19" i="48"/>
  <c r="D29" i="46"/>
  <c r="D13" i="46"/>
  <c r="F15" i="14" l="1"/>
  <c r="G18" i="7" l="1"/>
  <c r="K37" i="8" l="1"/>
  <c r="H119" i="8"/>
  <c r="E119" i="8"/>
  <c r="N119" i="8"/>
  <c r="M27" i="64" s="1"/>
  <c r="N37" i="8" l="1"/>
  <c r="N124" i="8" l="1"/>
  <c r="G42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E12" i="18" l="1"/>
  <c r="F17" i="18"/>
  <c r="AI33" i="15"/>
  <c r="AI64" i="15" s="1"/>
  <c r="F28" i="63"/>
  <c r="E28" i="63"/>
  <c r="G22" i="63"/>
  <c r="F29" i="63" l="1"/>
  <c r="G13" i="63" l="1"/>
  <c r="E29" i="63"/>
  <c r="M14" i="46" s="1"/>
  <c r="C20" i="54" l="1"/>
  <c r="C32" i="54" s="1"/>
  <c r="M10" i="46"/>
  <c r="M10" i="47" s="1"/>
  <c r="M11" i="46"/>
  <c r="N11" i="46"/>
  <c r="N12" i="46"/>
  <c r="M19" i="46"/>
  <c r="N19" i="46"/>
  <c r="M12" i="46"/>
  <c r="M12" i="47" s="1"/>
  <c r="AL16" i="15"/>
  <c r="K35" i="8"/>
  <c r="N35" i="8" s="1"/>
  <c r="K33" i="8"/>
  <c r="K34" i="8"/>
  <c r="Q90" i="8"/>
  <c r="Q92" i="8" s="1"/>
  <c r="N32" i="46" s="1"/>
  <c r="E29" i="10"/>
  <c r="E30" i="10" s="1"/>
  <c r="E12" i="58"/>
  <c r="I12" i="58"/>
  <c r="I16" i="58"/>
  <c r="I19" i="58"/>
  <c r="I22" i="58"/>
  <c r="I25" i="58"/>
  <c r="E26" i="58"/>
  <c r="E28" i="58"/>
  <c r="I26" i="58"/>
  <c r="I28" i="58" s="1"/>
  <c r="I31" i="58"/>
  <c r="E32" i="58"/>
  <c r="E34" i="58" s="1"/>
  <c r="I32" i="58"/>
  <c r="I34" i="58"/>
  <c r="E39" i="58"/>
  <c r="E89" i="58" s="1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O14" i="44"/>
  <c r="O14" i="64"/>
  <c r="O14" i="42"/>
  <c r="E34" i="48"/>
  <c r="H41" i="65"/>
  <c r="G41" i="65"/>
  <c r="F41" i="65"/>
  <c r="M27" i="44"/>
  <c r="M33" i="44" s="1"/>
  <c r="D49" i="44" s="1"/>
  <c r="M33" i="64"/>
  <c r="F20" i="42"/>
  <c r="O53" i="64"/>
  <c r="N53" i="64"/>
  <c r="M53" i="64"/>
  <c r="E34" i="64"/>
  <c r="D34" i="64"/>
  <c r="M24" i="64"/>
  <c r="F20" i="64"/>
  <c r="F18" i="64"/>
  <c r="F16" i="64"/>
  <c r="F14" i="64"/>
  <c r="F13" i="64"/>
  <c r="O12" i="64"/>
  <c r="F12" i="64"/>
  <c r="B12" i="64"/>
  <c r="B13" i="64" s="1"/>
  <c r="B14" i="64" s="1"/>
  <c r="B15" i="64" s="1"/>
  <c r="B16" i="64" s="1"/>
  <c r="B17" i="64" s="1"/>
  <c r="B18" i="64" s="1"/>
  <c r="B19" i="64" s="1"/>
  <c r="B20" i="64" s="1"/>
  <c r="B21" i="64" s="1"/>
  <c r="B22" i="64" s="1"/>
  <c r="B23" i="64" s="1"/>
  <c r="B24" i="64" s="1"/>
  <c r="B25" i="64" s="1"/>
  <c r="B26" i="64" s="1"/>
  <c r="B27" i="64" s="1"/>
  <c r="B28" i="64" s="1"/>
  <c r="B29" i="64" s="1"/>
  <c r="B30" i="64" s="1"/>
  <c r="B31" i="64" s="1"/>
  <c r="B32" i="64" s="1"/>
  <c r="B33" i="64" s="1"/>
  <c r="B34" i="64" s="1"/>
  <c r="B35" i="64" s="1"/>
  <c r="B36" i="64" s="1"/>
  <c r="B37" i="64" s="1"/>
  <c r="B38" i="64" s="1"/>
  <c r="B39" i="64" s="1"/>
  <c r="B40" i="64" s="1"/>
  <c r="B41" i="64" s="1"/>
  <c r="B42" i="64" s="1"/>
  <c r="B43" i="64" s="1"/>
  <c r="B44" i="64" s="1"/>
  <c r="B45" i="64" s="1"/>
  <c r="B46" i="64" s="1"/>
  <c r="B47" i="64" s="1"/>
  <c r="B48" i="64" s="1"/>
  <c r="B49" i="64" s="1"/>
  <c r="B50" i="64" s="1"/>
  <c r="B51" i="64" s="1"/>
  <c r="B52" i="64" s="1"/>
  <c r="B53" i="64" s="1"/>
  <c r="B54" i="64" s="1"/>
  <c r="N27" i="51"/>
  <c r="N33" i="51" s="1"/>
  <c r="E24" i="46"/>
  <c r="D25" i="46"/>
  <c r="E25" i="46"/>
  <c r="D12" i="47"/>
  <c r="D51" i="47"/>
  <c r="C42" i="48" s="1"/>
  <c r="F29" i="13"/>
  <c r="E51" i="47"/>
  <c r="D42" i="48" s="1"/>
  <c r="M47" i="47"/>
  <c r="M54" i="47" s="1"/>
  <c r="N47" i="47"/>
  <c r="N54" i="47" s="1"/>
  <c r="L19" i="48"/>
  <c r="E30" i="13"/>
  <c r="K30" i="13" s="1"/>
  <c r="E29" i="13"/>
  <c r="K29" i="13" s="1"/>
  <c r="E28" i="13"/>
  <c r="K28" i="13" s="1"/>
  <c r="E11" i="13"/>
  <c r="K11" i="13" s="1"/>
  <c r="G24" i="7"/>
  <c r="E14" i="18"/>
  <c r="E17" i="18" s="1"/>
  <c r="M16" i="45" s="1"/>
  <c r="F13" i="18"/>
  <c r="G13" i="18" s="1"/>
  <c r="F25" i="14"/>
  <c r="G17" i="7"/>
  <c r="AL33" i="15"/>
  <c r="G21" i="63"/>
  <c r="G27" i="63"/>
  <c r="G28" i="63" s="1"/>
  <c r="G14" i="63"/>
  <c r="G24" i="63" s="1"/>
  <c r="K79" i="13"/>
  <c r="K78" i="13"/>
  <c r="D80" i="13"/>
  <c r="E20" i="45" s="1"/>
  <c r="E32" i="45" s="1"/>
  <c r="E34" i="45" s="1"/>
  <c r="K76" i="13"/>
  <c r="K77" i="13"/>
  <c r="E41" i="5"/>
  <c r="E28" i="5"/>
  <c r="K75" i="8"/>
  <c r="Q75" i="8" s="1"/>
  <c r="E21" i="10"/>
  <c r="G28" i="7"/>
  <c r="N21" i="47"/>
  <c r="M20" i="48" s="1"/>
  <c r="N10" i="46"/>
  <c r="N10" i="47" s="1"/>
  <c r="M10" i="48" s="1"/>
  <c r="E13" i="14"/>
  <c r="D18" i="47"/>
  <c r="F12" i="6"/>
  <c r="G12" i="7"/>
  <c r="G13" i="7"/>
  <c r="K24" i="13"/>
  <c r="H23" i="13"/>
  <c r="K23" i="13" s="1"/>
  <c r="G22" i="13"/>
  <c r="K22" i="13" s="1"/>
  <c r="G19" i="13"/>
  <c r="K19" i="13" s="1"/>
  <c r="D26" i="10"/>
  <c r="D31" i="10" s="1"/>
  <c r="N79" i="8"/>
  <c r="K122" i="8"/>
  <c r="G40" i="7"/>
  <c r="G39" i="7"/>
  <c r="E26" i="46"/>
  <c r="E26" i="47" s="1"/>
  <c r="D19" i="49" s="1"/>
  <c r="F26" i="46"/>
  <c r="F13" i="6"/>
  <c r="F25" i="47" s="1"/>
  <c r="E20" i="5"/>
  <c r="AL54" i="15"/>
  <c r="AL49" i="15"/>
  <c r="AL44" i="15"/>
  <c r="AL37" i="15"/>
  <c r="I40" i="13"/>
  <c r="J40" i="13"/>
  <c r="E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O47" i="46"/>
  <c r="O47" i="47" s="1"/>
  <c r="O41" i="24" s="1"/>
  <c r="C41" i="24" s="1"/>
  <c r="F43" i="45"/>
  <c r="F43" i="51"/>
  <c r="K105" i="8"/>
  <c r="N105" i="8" s="1"/>
  <c r="N108" i="8" s="1"/>
  <c r="M27" i="45" s="1"/>
  <c r="M33" i="45" s="1"/>
  <c r="D49" i="45" s="1"/>
  <c r="D76" i="5"/>
  <c r="C75" i="5"/>
  <c r="E19" i="5"/>
  <c r="M21" i="47"/>
  <c r="L20" i="48" s="1"/>
  <c r="C25" i="10"/>
  <c r="M20" i="46" s="1"/>
  <c r="M27" i="51"/>
  <c r="M33" i="51" s="1"/>
  <c r="E22" i="10"/>
  <c r="E16" i="10"/>
  <c r="E18" i="10" s="1"/>
  <c r="E79" i="8"/>
  <c r="E100" i="8" s="1"/>
  <c r="G38" i="7"/>
  <c r="G37" i="7"/>
  <c r="D58" i="5"/>
  <c r="C58" i="5"/>
  <c r="E13" i="5"/>
  <c r="E14" i="5"/>
  <c r="E17" i="5"/>
  <c r="E12" i="5"/>
  <c r="E29" i="5"/>
  <c r="E59" i="7"/>
  <c r="Z23" i="15" s="1"/>
  <c r="I71" i="56"/>
  <c r="H71" i="56"/>
  <c r="G71" i="56"/>
  <c r="F71" i="56"/>
  <c r="E71" i="56"/>
  <c r="G35" i="7"/>
  <c r="K58" i="8"/>
  <c r="G34" i="7"/>
  <c r="G33" i="7"/>
  <c r="G31" i="7"/>
  <c r="E17" i="6"/>
  <c r="D17" i="6"/>
  <c r="C19" i="49"/>
  <c r="C20" i="49"/>
  <c r="O12" i="24"/>
  <c r="O13" i="24"/>
  <c r="O18" i="24"/>
  <c r="O20" i="24"/>
  <c r="B12" i="42"/>
  <c r="B13" i="42" s="1"/>
  <c r="B14" i="42" s="1"/>
  <c r="B15" i="42" s="1"/>
  <c r="B16" i="42" s="1"/>
  <c r="B17" i="42" s="1"/>
  <c r="B18" i="42" s="1"/>
  <c r="B19" i="42" s="1"/>
  <c r="B20" i="42" s="1"/>
  <c r="B21" i="42" s="1"/>
  <c r="B22" i="42" s="1"/>
  <c r="B23" i="42" s="1"/>
  <c r="B24" i="42" s="1"/>
  <c r="B25" i="42" s="1"/>
  <c r="B26" i="42" s="1"/>
  <c r="B27" i="42" s="1"/>
  <c r="B28" i="42" s="1"/>
  <c r="B29" i="42" s="1"/>
  <c r="B30" i="42" s="1"/>
  <c r="B31" i="42" s="1"/>
  <c r="B32" i="42" s="1"/>
  <c r="B33" i="42" s="1"/>
  <c r="B34" i="42" s="1"/>
  <c r="B35" i="42" s="1"/>
  <c r="B36" i="42" s="1"/>
  <c r="B37" i="42" s="1"/>
  <c r="B38" i="42" s="1"/>
  <c r="B39" i="42" s="1"/>
  <c r="B40" i="42" s="1"/>
  <c r="B41" i="42" s="1"/>
  <c r="B42" i="42" s="1"/>
  <c r="B43" i="42" s="1"/>
  <c r="B44" i="42" s="1"/>
  <c r="B45" i="42" s="1"/>
  <c r="B46" i="42" s="1"/>
  <c r="B47" i="42" s="1"/>
  <c r="B48" i="42" s="1"/>
  <c r="B49" i="42" s="1"/>
  <c r="B50" i="42" s="1"/>
  <c r="B51" i="42" s="1"/>
  <c r="B52" i="42" s="1"/>
  <c r="B53" i="42" s="1"/>
  <c r="B54" i="42" s="1"/>
  <c r="O12" i="42"/>
  <c r="O13" i="42"/>
  <c r="M24" i="42"/>
  <c r="M53" i="42"/>
  <c r="N53" i="42"/>
  <c r="O53" i="42"/>
  <c r="B12" i="5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F13" i="51"/>
  <c r="O13" i="51"/>
  <c r="F14" i="51"/>
  <c r="O14" i="51"/>
  <c r="F16" i="51"/>
  <c r="F18" i="51"/>
  <c r="F20" i="51"/>
  <c r="N24" i="51"/>
  <c r="D32" i="51"/>
  <c r="D34" i="51" s="1"/>
  <c r="F34" i="51" s="1"/>
  <c r="E32" i="51"/>
  <c r="E34" i="51" s="1"/>
  <c r="N53" i="51"/>
  <c r="O53" i="51"/>
  <c r="B12" i="44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F12" i="44"/>
  <c r="O12" i="44"/>
  <c r="F13" i="44"/>
  <c r="F16" i="44"/>
  <c r="F33" i="44" s="1"/>
  <c r="F18" i="44"/>
  <c r="F20" i="44"/>
  <c r="N24" i="44"/>
  <c r="M53" i="44"/>
  <c r="N53" i="44"/>
  <c r="O53" i="44"/>
  <c r="N16" i="45"/>
  <c r="N24" i="45" s="1"/>
  <c r="G12" i="18"/>
  <c r="G14" i="18" s="1"/>
  <c r="G17" i="18" s="1"/>
  <c r="O14" i="45"/>
  <c r="AL38" i="15"/>
  <c r="AL48" i="15"/>
  <c r="AL52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C40" i="13"/>
  <c r="D40" i="13"/>
  <c r="K75" i="13"/>
  <c r="R75" i="13"/>
  <c r="C80" i="13"/>
  <c r="D20" i="45" s="1"/>
  <c r="E80" i="13"/>
  <c r="F80" i="13"/>
  <c r="G80" i="13"/>
  <c r="H80" i="13"/>
  <c r="L80" i="13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3" i="45"/>
  <c r="F14" i="45"/>
  <c r="F16" i="45"/>
  <c r="F18" i="45"/>
  <c r="M53" i="45"/>
  <c r="N53" i="45"/>
  <c r="O53" i="45"/>
  <c r="B10" i="46"/>
  <c r="B11" i="46" s="1"/>
  <c r="B12" i="46" s="1"/>
  <c r="B13" i="46" s="1"/>
  <c r="B14" i="46" s="1"/>
  <c r="B15" i="46" s="1"/>
  <c r="B16" i="46" s="1"/>
  <c r="B17" i="46" s="1"/>
  <c r="B18" i="46" s="1"/>
  <c r="B19" i="46" s="1"/>
  <c r="B20" i="46" s="1"/>
  <c r="B21" i="46" s="1"/>
  <c r="B22" i="46" s="1"/>
  <c r="B23" i="46" s="1"/>
  <c r="B24" i="46" s="1"/>
  <c r="B25" i="46" s="1"/>
  <c r="B26" i="46" s="1"/>
  <c r="B27" i="46" s="1"/>
  <c r="B28" i="46" s="1"/>
  <c r="B29" i="46" s="1"/>
  <c r="B30" i="46" s="1"/>
  <c r="B31" i="46" s="1"/>
  <c r="B32" i="46" s="1"/>
  <c r="B33" i="46" s="1"/>
  <c r="B34" i="46" s="1"/>
  <c r="B35" i="46" s="1"/>
  <c r="B36" i="46" s="1"/>
  <c r="B37" i="46" s="1"/>
  <c r="B38" i="46" s="1"/>
  <c r="B39" i="46" s="1"/>
  <c r="B40" i="46" s="1"/>
  <c r="B41" i="46" s="1"/>
  <c r="B42" i="46" s="1"/>
  <c r="B43" i="46" s="1"/>
  <c r="B44" i="46" s="1"/>
  <c r="B45" i="46" s="1"/>
  <c r="B46" i="46" s="1"/>
  <c r="B47" i="46" s="1"/>
  <c r="B48" i="46" s="1"/>
  <c r="B49" i="46" s="1"/>
  <c r="B50" i="46" s="1"/>
  <c r="B51" i="46" s="1"/>
  <c r="B52" i="46" s="1"/>
  <c r="B53" i="46" s="1"/>
  <c r="B54" i="46" s="1"/>
  <c r="B55" i="46" s="1"/>
  <c r="F42" i="46"/>
  <c r="F51" i="46"/>
  <c r="K88" i="8"/>
  <c r="K97" i="8"/>
  <c r="N27" i="44"/>
  <c r="N33" i="44" s="1"/>
  <c r="E49" i="44" s="1"/>
  <c r="G15" i="7"/>
  <c r="G16" i="7"/>
  <c r="G25" i="7"/>
  <c r="G30" i="7"/>
  <c r="F43" i="6"/>
  <c r="F44" i="6" s="1"/>
  <c r="D44" i="6"/>
  <c r="E44" i="6"/>
  <c r="E10" i="5"/>
  <c r="E13" i="46"/>
  <c r="E70" i="5"/>
  <c r="E71" i="5"/>
  <c r="E72" i="5"/>
  <c r="A10" i="49"/>
  <c r="A11" i="49" s="1"/>
  <c r="A12" i="49" s="1"/>
  <c r="A13" i="49" s="1"/>
  <c r="A14" i="49" s="1"/>
  <c r="A15" i="49" s="1"/>
  <c r="A16" i="49" s="1"/>
  <c r="A17" i="49" s="1"/>
  <c r="E34" i="49"/>
  <c r="L44" i="49"/>
  <c r="M44" i="49"/>
  <c r="N44" i="49"/>
  <c r="E10" i="48"/>
  <c r="E32" i="48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E42" i="47"/>
  <c r="F42" i="47" s="1"/>
  <c r="O12" i="45"/>
  <c r="M53" i="51"/>
  <c r="M33" i="42"/>
  <c r="D49" i="42" s="1"/>
  <c r="E54" i="46"/>
  <c r="D54" i="46"/>
  <c r="K80" i="13"/>
  <c r="M24" i="44"/>
  <c r="M24" i="51"/>
  <c r="O12" i="51"/>
  <c r="N24" i="64"/>
  <c r="N24" i="42"/>
  <c r="K117" i="8"/>
  <c r="K119" i="8" s="1"/>
  <c r="O27" i="64" s="1"/>
  <c r="O13" i="45"/>
  <c r="F89" i="58" l="1"/>
  <c r="E48" i="45"/>
  <c r="Z64" i="15"/>
  <c r="AL23" i="15"/>
  <c r="AL64" i="15" s="1"/>
  <c r="D48" i="51"/>
  <c r="R80" i="13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E11" i="5"/>
  <c r="G21" i="7"/>
  <c r="K53" i="8"/>
  <c r="E25" i="10"/>
  <c r="N33" i="8"/>
  <c r="N34" i="8"/>
  <c r="D46" i="6"/>
  <c r="E27" i="5"/>
  <c r="E75" i="7"/>
  <c r="D17" i="49"/>
  <c r="C42" i="24"/>
  <c r="D41" i="24"/>
  <c r="E46" i="6"/>
  <c r="G29" i="63"/>
  <c r="F28" i="14"/>
  <c r="F32" i="64"/>
  <c r="K92" i="8"/>
  <c r="E13" i="47"/>
  <c r="D78" i="5"/>
  <c r="O21" i="46"/>
  <c r="K124" i="8"/>
  <c r="Q122" i="8"/>
  <c r="N27" i="42" s="1"/>
  <c r="E17" i="49"/>
  <c r="F24" i="46"/>
  <c r="D14" i="42"/>
  <c r="D32" i="42" s="1"/>
  <c r="D34" i="42" s="1"/>
  <c r="C78" i="5"/>
  <c r="D13" i="47"/>
  <c r="E61" i="7"/>
  <c r="E77" i="7" s="1"/>
  <c r="C17" i="49"/>
  <c r="D30" i="47"/>
  <c r="D26" i="46"/>
  <c r="D30" i="46"/>
  <c r="D11" i="46"/>
  <c r="D11" i="47"/>
  <c r="C11" i="48" s="1"/>
  <c r="N88" i="8"/>
  <c r="E48" i="64"/>
  <c r="D48" i="64"/>
  <c r="F34" i="64"/>
  <c r="F30" i="47"/>
  <c r="E30" i="47"/>
  <c r="D22" i="49" s="1"/>
  <c r="C59" i="5"/>
  <c r="D14" i="44"/>
  <c r="D59" i="5"/>
  <c r="D81" i="5" s="1"/>
  <c r="E14" i="44"/>
  <c r="E32" i="44" s="1"/>
  <c r="D11" i="48"/>
  <c r="O24" i="42"/>
  <c r="O24" i="51"/>
  <c r="F48" i="51" s="1"/>
  <c r="N34" i="51"/>
  <c r="N54" i="51" s="1"/>
  <c r="N20" i="46"/>
  <c r="N20" i="47" s="1"/>
  <c r="M19" i="48" s="1"/>
  <c r="C26" i="10"/>
  <c r="F30" i="46"/>
  <c r="E30" i="46"/>
  <c r="E34" i="46" s="1"/>
  <c r="F25" i="46"/>
  <c r="F17" i="6"/>
  <c r="E40" i="5"/>
  <c r="E58" i="5"/>
  <c r="E59" i="5" s="1"/>
  <c r="H21" i="13"/>
  <c r="H40" i="13" s="1"/>
  <c r="E20" i="47"/>
  <c r="D16" i="48" s="1"/>
  <c r="M37" i="48"/>
  <c r="M44" i="48" s="1"/>
  <c r="E24" i="47"/>
  <c r="F26" i="47"/>
  <c r="E19" i="49" s="1"/>
  <c r="F51" i="47"/>
  <c r="E42" i="48" s="1"/>
  <c r="M17" i="46"/>
  <c r="K57" i="8"/>
  <c r="K66" i="8" s="1"/>
  <c r="M18" i="46"/>
  <c r="C12" i="48"/>
  <c r="L37" i="48"/>
  <c r="L44" i="48" s="1"/>
  <c r="E54" i="47"/>
  <c r="D54" i="47"/>
  <c r="O24" i="64"/>
  <c r="M34" i="64"/>
  <c r="M54" i="64" s="1"/>
  <c r="M34" i="42"/>
  <c r="M54" i="42" s="1"/>
  <c r="H79" i="8"/>
  <c r="H100" i="8" s="1"/>
  <c r="N28" i="47"/>
  <c r="M15" i="49" s="1"/>
  <c r="N28" i="46"/>
  <c r="Q117" i="8"/>
  <c r="Q119" i="8" s="1"/>
  <c r="N27" i="64" s="1"/>
  <c r="K104" i="8"/>
  <c r="O27" i="44"/>
  <c r="O33" i="44" s="1"/>
  <c r="F49" i="44" s="1"/>
  <c r="M19" i="47"/>
  <c r="L18" i="48" s="1"/>
  <c r="O19" i="46"/>
  <c r="O19" i="47" s="1"/>
  <c r="N19" i="47"/>
  <c r="M18" i="48" s="1"/>
  <c r="O24" i="44"/>
  <c r="D49" i="64"/>
  <c r="M34" i="44"/>
  <c r="M54" i="44" s="1"/>
  <c r="N34" i="44"/>
  <c r="N54" i="44" s="1"/>
  <c r="O27" i="51"/>
  <c r="O33" i="51" s="1"/>
  <c r="F49" i="51" s="1"/>
  <c r="O10" i="47"/>
  <c r="N10" i="48" s="1"/>
  <c r="O21" i="47"/>
  <c r="N20" i="48" s="1"/>
  <c r="G21" i="13"/>
  <c r="G59" i="7"/>
  <c r="G75" i="7" s="1"/>
  <c r="N18" i="46"/>
  <c r="N12" i="47"/>
  <c r="M12" i="48" s="1"/>
  <c r="O12" i="46"/>
  <c r="O10" i="46"/>
  <c r="F54" i="46"/>
  <c r="N14" i="46"/>
  <c r="E14" i="42"/>
  <c r="E32" i="42" s="1"/>
  <c r="E75" i="5"/>
  <c r="C76" i="5"/>
  <c r="F32" i="51"/>
  <c r="L10" i="48"/>
  <c r="M30" i="47"/>
  <c r="M30" i="46"/>
  <c r="O54" i="47"/>
  <c r="N37" i="48"/>
  <c r="N44" i="48" s="1"/>
  <c r="Q79" i="8"/>
  <c r="K79" i="8"/>
  <c r="M11" i="47"/>
  <c r="O11" i="46"/>
  <c r="N30" i="47"/>
  <c r="M17" i="49" s="1"/>
  <c r="N30" i="46"/>
  <c r="M33" i="47"/>
  <c r="L20" i="49" s="1"/>
  <c r="D11" i="49"/>
  <c r="D49" i="51"/>
  <c r="M34" i="51"/>
  <c r="M54" i="51" s="1"/>
  <c r="E30" i="14"/>
  <c r="E17" i="46" s="1"/>
  <c r="E33" i="46" s="1"/>
  <c r="F26" i="13"/>
  <c r="F40" i="13" s="1"/>
  <c r="E17" i="47" s="1"/>
  <c r="L12" i="48"/>
  <c r="D12" i="48"/>
  <c r="F20" i="46"/>
  <c r="D20" i="47"/>
  <c r="F20" i="45"/>
  <c r="F32" i="45" s="1"/>
  <c r="F34" i="45" s="1"/>
  <c r="D32" i="45"/>
  <c r="D34" i="45" s="1"/>
  <c r="D30" i="14"/>
  <c r="E26" i="13"/>
  <c r="F13" i="14"/>
  <c r="E48" i="51"/>
  <c r="E53" i="51" s="1"/>
  <c r="E54" i="51" s="1"/>
  <c r="F12" i="46"/>
  <c r="F12" i="47" s="1"/>
  <c r="E12" i="48" s="1"/>
  <c r="N33" i="47"/>
  <c r="M20" i="49" s="1"/>
  <c r="N11" i="47"/>
  <c r="E42" i="5" l="1"/>
  <c r="N53" i="8"/>
  <c r="K108" i="8"/>
  <c r="K135" i="8" s="1"/>
  <c r="Q104" i="8"/>
  <c r="Q108" i="8" s="1"/>
  <c r="N27" i="45" s="1"/>
  <c r="O27" i="45" s="1"/>
  <c r="O33" i="45" s="1"/>
  <c r="F49" i="45" s="1"/>
  <c r="K100" i="8"/>
  <c r="M27" i="46"/>
  <c r="M18" i="47"/>
  <c r="L17" i="48" s="1"/>
  <c r="N18" i="47"/>
  <c r="M17" i="48" s="1"/>
  <c r="E34" i="44"/>
  <c r="E48" i="44"/>
  <c r="E48" i="5"/>
  <c r="E41" i="24"/>
  <c r="D42" i="24"/>
  <c r="C22" i="49"/>
  <c r="D53" i="64"/>
  <c r="D54" i="64" s="1"/>
  <c r="E33" i="47"/>
  <c r="D48" i="42"/>
  <c r="D53" i="42" s="1"/>
  <c r="D54" i="42" s="1"/>
  <c r="C81" i="5"/>
  <c r="N32" i="47"/>
  <c r="M19" i="49" s="1"/>
  <c r="Q97" i="8"/>
  <c r="N31" i="46" s="1"/>
  <c r="N92" i="8"/>
  <c r="Q124" i="8"/>
  <c r="O27" i="42"/>
  <c r="O33" i="42" s="1"/>
  <c r="F49" i="42" s="1"/>
  <c r="F24" i="47"/>
  <c r="E34" i="47"/>
  <c r="E76" i="5"/>
  <c r="M17" i="47"/>
  <c r="L16" i="48" s="1"/>
  <c r="G61" i="7"/>
  <c r="G77" i="7" s="1"/>
  <c r="G74" i="7"/>
  <c r="F46" i="6"/>
  <c r="F11" i="46"/>
  <c r="F11" i="47"/>
  <c r="E11" i="48" s="1"/>
  <c r="N18" i="48"/>
  <c r="O29" i="24"/>
  <c r="M50" i="46"/>
  <c r="N27" i="46"/>
  <c r="F48" i="64"/>
  <c r="D32" i="44"/>
  <c r="F14" i="44"/>
  <c r="F32" i="44" s="1"/>
  <c r="F48" i="44" s="1"/>
  <c r="E35" i="46"/>
  <c r="E55" i="46" s="1"/>
  <c r="E34" i="42"/>
  <c r="F34" i="42" s="1"/>
  <c r="E48" i="42"/>
  <c r="D14" i="48"/>
  <c r="F53" i="51"/>
  <c r="F54" i="51" s="1"/>
  <c r="O20" i="47"/>
  <c r="N19" i="48" s="1"/>
  <c r="O20" i="46"/>
  <c r="C31" i="10"/>
  <c r="E26" i="10"/>
  <c r="E31" i="10" s="1"/>
  <c r="K21" i="13"/>
  <c r="D13" i="48"/>
  <c r="D16" i="49"/>
  <c r="F54" i="47"/>
  <c r="O21" i="24" s="1"/>
  <c r="C21" i="24" s="1"/>
  <c r="D21" i="24" s="1"/>
  <c r="E21" i="24" s="1"/>
  <c r="F21" i="24" s="1"/>
  <c r="G21" i="24" s="1"/>
  <c r="H21" i="24" s="1"/>
  <c r="I21" i="24" s="1"/>
  <c r="J21" i="24" s="1"/>
  <c r="K21" i="24" s="1"/>
  <c r="L21" i="24" s="1"/>
  <c r="M21" i="24" s="1"/>
  <c r="N21" i="24" s="1"/>
  <c r="H135" i="8"/>
  <c r="M24" i="46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M28" i="47"/>
  <c r="N33" i="64"/>
  <c r="O34" i="44"/>
  <c r="O54" i="44" s="1"/>
  <c r="O30" i="46"/>
  <c r="O34" i="51"/>
  <c r="O54" i="51" s="1"/>
  <c r="G40" i="13"/>
  <c r="O18" i="46"/>
  <c r="O12" i="47"/>
  <c r="O27" i="24" s="1"/>
  <c r="C27" i="24" s="1"/>
  <c r="D27" i="24" s="1"/>
  <c r="M24" i="45"/>
  <c r="D48" i="45" s="1"/>
  <c r="O16" i="45"/>
  <c r="O24" i="45" s="1"/>
  <c r="N14" i="47"/>
  <c r="M14" i="48" s="1"/>
  <c r="F14" i="42"/>
  <c r="F32" i="42" s="1"/>
  <c r="F48" i="42" s="1"/>
  <c r="C16" i="48"/>
  <c r="F20" i="47"/>
  <c r="D53" i="51"/>
  <c r="D54" i="51" s="1"/>
  <c r="D17" i="46"/>
  <c r="D33" i="46" s="1"/>
  <c r="F30" i="14"/>
  <c r="F17" i="46" s="1"/>
  <c r="O14" i="46"/>
  <c r="M14" i="47"/>
  <c r="L14" i="48" s="1"/>
  <c r="L11" i="48"/>
  <c r="O11" i="47"/>
  <c r="L17" i="49"/>
  <c r="N17" i="49" s="1"/>
  <c r="O30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E40" i="13"/>
  <c r="K26" i="13"/>
  <c r="M11" i="48"/>
  <c r="O17" i="24"/>
  <c r="C17" i="24" s="1"/>
  <c r="D17" i="24" s="1"/>
  <c r="E22" i="49"/>
  <c r="O17" i="46"/>
  <c r="O17" i="47" s="1"/>
  <c r="O33" i="46"/>
  <c r="O33" i="47"/>
  <c r="C13" i="48"/>
  <c r="Q100" i="8" l="1"/>
  <c r="M32" i="46"/>
  <c r="M32" i="47" s="1"/>
  <c r="L19" i="49" s="1"/>
  <c r="N100" i="8"/>
  <c r="O18" i="47"/>
  <c r="N17" i="48" s="1"/>
  <c r="E17" i="24"/>
  <c r="D19" i="24"/>
  <c r="D34" i="44"/>
  <c r="F34" i="44" s="1"/>
  <c r="F53" i="44" s="1"/>
  <c r="F54" i="44" s="1"/>
  <c r="D48" i="44"/>
  <c r="D53" i="44" s="1"/>
  <c r="E53" i="44"/>
  <c r="E54" i="44" s="1"/>
  <c r="F41" i="24"/>
  <c r="E42" i="24"/>
  <c r="E27" i="24"/>
  <c r="D16" i="46"/>
  <c r="F16" i="46" s="1"/>
  <c r="F34" i="46" s="1"/>
  <c r="E81" i="5"/>
  <c r="Q135" i="8"/>
  <c r="E16" i="49"/>
  <c r="F13" i="46"/>
  <c r="F33" i="46" s="1"/>
  <c r="F13" i="47"/>
  <c r="E78" i="5"/>
  <c r="N31" i="47"/>
  <c r="M18" i="49" s="1"/>
  <c r="O31" i="46"/>
  <c r="O31" i="47" s="1"/>
  <c r="N18" i="49" s="1"/>
  <c r="N33" i="42"/>
  <c r="O34" i="42"/>
  <c r="O54" i="42" s="1"/>
  <c r="F53" i="42"/>
  <c r="F54" i="42" s="1"/>
  <c r="O15" i="24"/>
  <c r="O19" i="24" s="1"/>
  <c r="D25" i="49"/>
  <c r="D26" i="49" s="1"/>
  <c r="M34" i="45"/>
  <c r="M54" i="45" s="1"/>
  <c r="D53" i="45"/>
  <c r="D54" i="45" s="1"/>
  <c r="D22" i="48"/>
  <c r="D24" i="48" s="1"/>
  <c r="O27" i="46"/>
  <c r="N33" i="45"/>
  <c r="N34" i="45" s="1"/>
  <c r="N54" i="45" s="1"/>
  <c r="O8" i="24"/>
  <c r="C8" i="24" s="1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35" i="47"/>
  <c r="E55" i="47" s="1"/>
  <c r="O32" i="24"/>
  <c r="C32" i="24" s="1"/>
  <c r="D32" i="24" s="1"/>
  <c r="E32" i="24" s="1"/>
  <c r="F32" i="24" s="1"/>
  <c r="G32" i="24" s="1"/>
  <c r="H32" i="24" s="1"/>
  <c r="I32" i="24" s="1"/>
  <c r="J32" i="24" s="1"/>
  <c r="K32" i="24" s="1"/>
  <c r="L32" i="24" s="1"/>
  <c r="M32" i="24" s="1"/>
  <c r="N32" i="24" s="1"/>
  <c r="N49" i="46"/>
  <c r="M28" i="46"/>
  <c r="O28" i="46" s="1"/>
  <c r="O33" i="64"/>
  <c r="O34" i="64" s="1"/>
  <c r="O54" i="64" s="1"/>
  <c r="L15" i="49"/>
  <c r="N15" i="49" s="1"/>
  <c r="O28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N27" i="47"/>
  <c r="M14" i="49" s="1"/>
  <c r="N135" i="8"/>
  <c r="N34" i="46"/>
  <c r="O34" i="45"/>
  <c r="O54" i="45" s="1"/>
  <c r="K40" i="13"/>
  <c r="N12" i="48"/>
  <c r="F48" i="45"/>
  <c r="F53" i="45" s="1"/>
  <c r="F54" i="45" s="1"/>
  <c r="O14" i="47"/>
  <c r="L22" i="48"/>
  <c r="L24" i="48" s="1"/>
  <c r="M24" i="47"/>
  <c r="O39" i="24"/>
  <c r="C39" i="24" s="1"/>
  <c r="D39" i="24" s="1"/>
  <c r="E39" i="24" s="1"/>
  <c r="F39" i="24" s="1"/>
  <c r="G39" i="24" s="1"/>
  <c r="H39" i="24" s="1"/>
  <c r="I39" i="24" s="1"/>
  <c r="J39" i="24" s="1"/>
  <c r="K39" i="24" s="1"/>
  <c r="L39" i="24" s="1"/>
  <c r="M39" i="24" s="1"/>
  <c r="N39" i="24" s="1"/>
  <c r="N20" i="49"/>
  <c r="D17" i="47"/>
  <c r="D33" i="47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N26" i="24" s="1"/>
  <c r="N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E16" i="48"/>
  <c r="O24" i="46"/>
  <c r="N34" i="64"/>
  <c r="N54" i="64" s="1"/>
  <c r="E49" i="64"/>
  <c r="E53" i="64" s="1"/>
  <c r="E54" i="64" s="1"/>
  <c r="N16" i="48"/>
  <c r="O30" i="24"/>
  <c r="C19" i="24"/>
  <c r="O32" i="46" l="1"/>
  <c r="O34" i="46" s="1"/>
  <c r="O35" i="46" s="1"/>
  <c r="O32" i="47"/>
  <c r="O38" i="24" s="1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F17" i="24"/>
  <c r="E19" i="24"/>
  <c r="D54" i="44"/>
  <c r="G41" i="24"/>
  <c r="F42" i="24"/>
  <c r="F27" i="24"/>
  <c r="D16" i="47"/>
  <c r="D34" i="46"/>
  <c r="D35" i="46" s="1"/>
  <c r="D55" i="46" s="1"/>
  <c r="E13" i="48"/>
  <c r="M21" i="49"/>
  <c r="M26" i="49" s="1"/>
  <c r="M45" i="49" s="1"/>
  <c r="E49" i="42"/>
  <c r="E53" i="42" s="1"/>
  <c r="E54" i="42" s="1"/>
  <c r="N34" i="42"/>
  <c r="N54" i="42" s="1"/>
  <c r="N14" i="48"/>
  <c r="N22" i="48" s="1"/>
  <c r="N24" i="48" s="1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L45" i="48"/>
  <c r="E49" i="45"/>
  <c r="E53" i="45" s="1"/>
  <c r="E54" i="45" s="1"/>
  <c r="M27" i="47"/>
  <c r="L14" i="49" s="1"/>
  <c r="L21" i="49" s="1"/>
  <c r="L26" i="49" s="1"/>
  <c r="O9" i="24"/>
  <c r="C9" i="24" s="1"/>
  <c r="D9" i="24" s="1"/>
  <c r="M34" i="46"/>
  <c r="M35" i="46" s="1"/>
  <c r="F49" i="64"/>
  <c r="F53" i="64" s="1"/>
  <c r="F54" i="64" s="1"/>
  <c r="N34" i="47"/>
  <c r="M49" i="46"/>
  <c r="M54" i="46" s="1"/>
  <c r="O24" i="47"/>
  <c r="F17" i="47"/>
  <c r="F33" i="47" s="1"/>
  <c r="C14" i="48"/>
  <c r="C22" i="48" s="1"/>
  <c r="C24" i="48" s="1"/>
  <c r="C26" i="48" s="1"/>
  <c r="N19" i="49" l="1"/>
  <c r="G17" i="24"/>
  <c r="F19" i="24"/>
  <c r="H41" i="24"/>
  <c r="G42" i="24"/>
  <c r="E33" i="24"/>
  <c r="D33" i="24"/>
  <c r="G27" i="24"/>
  <c r="F33" i="24"/>
  <c r="E9" i="24"/>
  <c r="C13" i="49"/>
  <c r="C25" i="49" s="1"/>
  <c r="D34" i="47"/>
  <c r="D35" i="47" s="1"/>
  <c r="F35" i="47" s="1"/>
  <c r="F55" i="47" s="1"/>
  <c r="F16" i="47"/>
  <c r="D28" i="49"/>
  <c r="D36" i="49" s="1"/>
  <c r="D44" i="49" s="1"/>
  <c r="D45" i="49" s="1"/>
  <c r="D37" i="46"/>
  <c r="F35" i="46"/>
  <c r="F37" i="46" s="1"/>
  <c r="C11" i="49"/>
  <c r="N45" i="48"/>
  <c r="N50" i="46"/>
  <c r="N54" i="46" s="1"/>
  <c r="M34" i="47"/>
  <c r="M35" i="47" s="1"/>
  <c r="M55" i="47" s="1"/>
  <c r="O27" i="47"/>
  <c r="O34" i="24" s="1"/>
  <c r="M55" i="46"/>
  <c r="O50" i="46"/>
  <c r="O49" i="46"/>
  <c r="C33" i="24"/>
  <c r="O33" i="24"/>
  <c r="L45" i="49"/>
  <c r="E14" i="48"/>
  <c r="E22" i="48" s="1"/>
  <c r="E24" i="48" s="1"/>
  <c r="E26" i="48" s="1"/>
  <c r="O10" i="24"/>
  <c r="H17" i="24" l="1"/>
  <c r="G19" i="24"/>
  <c r="C26" i="49"/>
  <c r="C28" i="49" s="1"/>
  <c r="C29" i="49"/>
  <c r="E29" i="49"/>
  <c r="C36" i="48"/>
  <c r="C44" i="48" s="1"/>
  <c r="C45" i="48" s="1"/>
  <c r="I41" i="24"/>
  <c r="H42" i="24"/>
  <c r="H27" i="24"/>
  <c r="G33" i="24"/>
  <c r="F9" i="24"/>
  <c r="E13" i="49"/>
  <c r="E25" i="49" s="1"/>
  <c r="F34" i="47"/>
  <c r="D55" i="47"/>
  <c r="F55" i="46"/>
  <c r="E11" i="49"/>
  <c r="N14" i="49"/>
  <c r="N21" i="49" s="1"/>
  <c r="N26" i="49" s="1"/>
  <c r="D37" i="47"/>
  <c r="O34" i="47"/>
  <c r="O35" i="47" s="1"/>
  <c r="F37" i="47" s="1"/>
  <c r="O54" i="46"/>
  <c r="O55" i="46" s="1"/>
  <c r="C10" i="24"/>
  <c r="D10" i="24" s="1"/>
  <c r="O14" i="24"/>
  <c r="O22" i="24" s="1"/>
  <c r="O40" i="24"/>
  <c r="O43" i="24" s="1"/>
  <c r="C34" i="24"/>
  <c r="D34" i="24" s="1"/>
  <c r="I17" i="24" l="1"/>
  <c r="H19" i="24"/>
  <c r="E36" i="48"/>
  <c r="E44" i="48" s="1"/>
  <c r="E45" i="48" s="1"/>
  <c r="C36" i="49"/>
  <c r="C44" i="49" s="1"/>
  <c r="C45" i="49" s="1"/>
  <c r="J41" i="24"/>
  <c r="I42" i="24"/>
  <c r="E34" i="24"/>
  <c r="D40" i="24"/>
  <c r="D43" i="24" s="1"/>
  <c r="E26" i="49"/>
  <c r="E28" i="49" s="1"/>
  <c r="E36" i="49" s="1"/>
  <c r="E44" i="49" s="1"/>
  <c r="E10" i="24"/>
  <c r="D14" i="24"/>
  <c r="D22" i="24" s="1"/>
  <c r="I27" i="24"/>
  <c r="H33" i="24"/>
  <c r="G9" i="24"/>
  <c r="C14" i="24"/>
  <c r="C22" i="24" s="1"/>
  <c r="C40" i="24"/>
  <c r="C43" i="24" s="1"/>
  <c r="N45" i="49"/>
  <c r="O55" i="47"/>
  <c r="F57" i="47" s="1"/>
  <c r="J17" i="24" l="1"/>
  <c r="I19" i="24"/>
  <c r="K41" i="24"/>
  <c r="J42" i="24"/>
  <c r="F34" i="24"/>
  <c r="E40" i="24"/>
  <c r="E43" i="24" s="1"/>
  <c r="F10" i="24"/>
  <c r="E14" i="24"/>
  <c r="E22" i="24" s="1"/>
  <c r="J27" i="24"/>
  <c r="I33" i="24"/>
  <c r="H9" i="24"/>
  <c r="E45" i="49"/>
  <c r="K17" i="24" l="1"/>
  <c r="J19" i="24"/>
  <c r="L41" i="24"/>
  <c r="K42" i="24"/>
  <c r="G34" i="24"/>
  <c r="F40" i="24"/>
  <c r="F43" i="24" s="1"/>
  <c r="G10" i="24"/>
  <c r="F14" i="24"/>
  <c r="F22" i="24" s="1"/>
  <c r="K27" i="24"/>
  <c r="J33" i="24"/>
  <c r="I9" i="24"/>
  <c r="L17" i="24" l="1"/>
  <c r="K19" i="24"/>
  <c r="M41" i="24"/>
  <c r="L42" i="24"/>
  <c r="H34" i="24"/>
  <c r="G40" i="24"/>
  <c r="G43" i="24" s="1"/>
  <c r="H10" i="24"/>
  <c r="G14" i="24"/>
  <c r="G22" i="24" s="1"/>
  <c r="L27" i="24"/>
  <c r="K33" i="24"/>
  <c r="J9" i="24"/>
  <c r="F77" i="7"/>
  <c r="N17" i="46"/>
  <c r="N17" i="47" s="1"/>
  <c r="M17" i="24" l="1"/>
  <c r="L19" i="24"/>
  <c r="N41" i="24"/>
  <c r="N42" i="24" s="1"/>
  <c r="M42" i="24"/>
  <c r="I34" i="24"/>
  <c r="H40" i="24"/>
  <c r="H43" i="24" s="1"/>
  <c r="I10" i="24"/>
  <c r="H14" i="24"/>
  <c r="H22" i="24" s="1"/>
  <c r="M27" i="24"/>
  <c r="L33" i="24"/>
  <c r="K9" i="24"/>
  <c r="M16" i="48"/>
  <c r="M22" i="48" s="1"/>
  <c r="M24" i="48" s="1"/>
  <c r="N24" i="47"/>
  <c r="N35" i="47" s="1"/>
  <c r="N24" i="46"/>
  <c r="N35" i="46" s="1"/>
  <c r="N17" i="24" l="1"/>
  <c r="N19" i="24" s="1"/>
  <c r="M19" i="24"/>
  <c r="O42" i="24"/>
  <c r="J34" i="24"/>
  <c r="I40" i="24"/>
  <c r="I43" i="24" s="1"/>
  <c r="J10" i="24"/>
  <c r="I14" i="24"/>
  <c r="I22" i="24" s="1"/>
  <c r="N27" i="24"/>
  <c r="N33" i="24" s="1"/>
  <c r="M33" i="24"/>
  <c r="L9" i="24"/>
  <c r="M45" i="48"/>
  <c r="D26" i="48"/>
  <c r="D36" i="48" s="1"/>
  <c r="D44" i="48" s="1"/>
  <c r="D45" i="48" s="1"/>
  <c r="N55" i="46"/>
  <c r="E37" i="46"/>
  <c r="E37" i="47"/>
  <c r="N55" i="47"/>
  <c r="E135" i="8"/>
  <c r="K34" i="24" l="1"/>
  <c r="J40" i="24"/>
  <c r="J43" i="24" s="1"/>
  <c r="K10" i="24"/>
  <c r="J14" i="24"/>
  <c r="J22" i="24" s="1"/>
  <c r="M9" i="24"/>
  <c r="L34" i="24" l="1"/>
  <c r="K40" i="24"/>
  <c r="K43" i="24" s="1"/>
  <c r="L10" i="24"/>
  <c r="K14" i="24"/>
  <c r="K22" i="24" s="1"/>
  <c r="N9" i="24"/>
  <c r="M34" i="24" l="1"/>
  <c r="L40" i="24"/>
  <c r="L43" i="24" s="1"/>
  <c r="M10" i="24"/>
  <c r="L14" i="24"/>
  <c r="L22" i="24" s="1"/>
  <c r="N34" i="24" l="1"/>
  <c r="N40" i="24" s="1"/>
  <c r="N43" i="24" s="1"/>
  <c r="M40" i="24"/>
  <c r="M43" i="24" s="1"/>
  <c r="N10" i="24"/>
  <c r="N14" i="24" s="1"/>
  <c r="N22" i="24" s="1"/>
  <c r="M14" i="24"/>
  <c r="M22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52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63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G61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<sst xmlns="http://schemas.openxmlformats.org/spreadsheetml/2006/main" count="3433" uniqueCount="1419">
  <si>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</si>
  <si>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</si>
  <si>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</si>
  <si>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</si>
  <si>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</si>
  <si>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</si>
  <si>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</si>
  <si>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</si>
  <si>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</si>
  <si>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</si>
  <si>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</si>
  <si>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</si>
  <si>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</si>
  <si>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</si>
  <si>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</si>
  <si>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</si>
  <si>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</si>
  <si>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</si>
  <si>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</si>
  <si>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</si>
  <si>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</si>
  <si>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</si>
  <si>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</si>
  <si>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</si>
  <si>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</si>
  <si>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</si>
  <si>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</si>
  <si>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</si>
  <si>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</si>
  <si>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</si>
  <si>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</si>
  <si>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</si>
  <si>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</si>
  <si>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</si>
  <si>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</si>
  <si>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</si>
  <si>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</si>
  <si>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</si>
  <si>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</si>
  <si>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</si>
  <si>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</si>
  <si>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</si>
  <si>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</si>
  <si>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</si>
  <si>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</si>
  <si>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</si>
  <si>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</si>
  <si>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</si>
  <si>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</si>
  <si>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</si>
  <si>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</si>
  <si>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</si>
  <si>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</si>
  <si>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</si>
  <si>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</si>
  <si>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</si>
  <si>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</si>
  <si>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</si>
  <si>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</si>
  <si>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</si>
  <si>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</si>
  <si>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</si>
  <si>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</si>
  <si>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</si>
  <si>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</si>
  <si>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</si>
  <si>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</si>
  <si>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</si>
  <si>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</si>
  <si>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</si>
  <si>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</si>
  <si>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</si>
  <si>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</si>
  <si>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</si>
  <si>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</si>
  <si>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</si>
  <si>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</si>
  <si>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</si>
  <si>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</si>
  <si>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</si>
  <si>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</si>
  <si>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</si>
  <si>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</si>
  <si>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</si>
  <si>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</si>
  <si>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</si>
  <si>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</si>
  <si>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</si>
  <si>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</si>
  <si>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</si>
  <si>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</si>
  <si>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</si>
  <si>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</si>
  <si>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</si>
  <si>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</si>
  <si>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</si>
  <si>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</si>
  <si>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</si>
  <si>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</si>
  <si>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</si>
  <si>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</si>
  <si>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</si>
  <si>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</si>
  <si>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</si>
  <si>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</si>
  <si>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</si>
  <si>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</si>
  <si>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</si>
  <si>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</si>
  <si>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</si>
  <si>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</si>
  <si>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</si>
  <si>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</si>
  <si>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</si>
  <si>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</si>
  <si>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</si>
  <si>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</si>
  <si>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</si>
  <si>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</si>
  <si>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</si>
  <si>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</si>
  <si>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</si>
  <si>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</si>
  <si>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</si>
  <si>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</si>
  <si>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</si>
  <si>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</si>
  <si>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</si>
  <si>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</si>
  <si>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</si>
  <si>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</si>
  <si>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</si>
  <si>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</si>
  <si>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</si>
  <si>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</si>
  <si>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</si>
  <si>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</si>
  <si>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</si>
  <si>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</si>
  <si>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</si>
  <si>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</si>
  <si>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</si>
  <si>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</si>
  <si>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</si>
  <si>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</si>
  <si>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</si>
  <si>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</si>
  <si>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</si>
  <si>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</si>
  <si>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</si>
  <si>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</si>
  <si>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</si>
  <si>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</si>
  <si>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</si>
  <si>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</si>
  <si>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</si>
  <si>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</si>
  <si>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</si>
  <si>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</si>
  <si>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</si>
  <si>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</si>
  <si>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</si>
  <si>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</si>
  <si>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</si>
  <si>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</si>
  <si>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</si>
  <si>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</si>
  <si>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</si>
  <si>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</si>
  <si>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</si>
  <si>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</si>
  <si>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</si>
  <si>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</si>
  <si>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</si>
  <si>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</si>
  <si>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</si>
  <si>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</si>
  <si>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</si>
  <si>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</si>
  <si>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</si>
  <si>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</si>
  <si>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</si>
  <si>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</si>
  <si>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</si>
  <si>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</si>
  <si>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</si>
  <si>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</si>
  <si>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</si>
  <si>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</si>
  <si>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</si>
  <si>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</si>
  <si>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</si>
  <si>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</si>
  <si>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</si>
  <si>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</si>
  <si>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</si>
  <si>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</si>
  <si>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</si>
  <si>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</si>
  <si>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</si>
  <si>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</si>
  <si>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</si>
  <si>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</si>
  <si>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</si>
  <si>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</si>
  <si>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</si>
  <si>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</si>
  <si>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</si>
  <si>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</si>
  <si>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</si>
  <si>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</si>
  <si>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</si>
  <si>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</si>
  <si>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</si>
  <si>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</si>
  <si>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</si>
  <si>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</si>
  <si>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</si>
  <si>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</si>
  <si>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</si>
  <si>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</si>
  <si>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</si>
  <si>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</si>
  <si>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</si>
  <si>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</si>
  <si>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</si>
  <si>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</si>
  <si>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</si>
  <si>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</si>
  <si>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</si>
  <si>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</si>
  <si>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</si>
  <si>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</si>
  <si>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</si>
  <si>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</si>
  <si>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</si>
  <si>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</si>
  <si>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</si>
  <si>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</si>
  <si>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</si>
  <si>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</si>
  <si>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</si>
  <si>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</si>
  <si>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</si>
  <si>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</si>
  <si>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</si>
  <si>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</si>
  <si>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</si>
  <si>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</si>
  <si>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</si>
  <si>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</si>
  <si>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</si>
  <si>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</si>
  <si>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</si>
  <si>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</si>
  <si>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</si>
  <si>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</si>
  <si>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</si>
  <si>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</si>
  <si>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</si>
  <si>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</si>
  <si>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</si>
  <si>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</si>
  <si>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</si>
  <si>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</si>
  <si>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</si>
  <si>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</si>
  <si>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</si>
  <si>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</si>
  <si>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</si>
  <si>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</si>
  <si>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</si>
  <si>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</si>
  <si>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</si>
  <si>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</si>
  <si>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</si>
  <si>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</si>
  <si>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</si>
  <si>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</si>
  <si>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</si>
  <si>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</si>
  <si>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</si>
  <si>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</si>
  <si>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</si>
  <si>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</si>
  <si>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</si>
  <si>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</si>
  <si>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</si>
  <si>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</si>
  <si>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</si>
  <si>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</si>
  <si>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</si>
  <si>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</si>
  <si>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</si>
  <si>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</si>
  <si>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</si>
  <si>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</si>
  <si>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</si>
  <si>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</si>
  <si>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</si>
  <si>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</si>
  <si>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</si>
  <si>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</si>
  <si>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</si>
  <si>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</si>
  <si>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</si>
  <si>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</si>
  <si>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</si>
  <si>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</si>
  <si>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</si>
  <si>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</si>
  <si>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</si>
  <si>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</si>
  <si>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</si>
  <si>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</si>
  <si>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</si>
  <si>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</si>
  <si>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</si>
  <si>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</si>
  <si>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</si>
  <si>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</si>
  <si>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</si>
  <si>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</si>
  <si>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</si>
  <si>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</si>
  <si>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</si>
  <si>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</si>
  <si>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</si>
  <si>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</si>
  <si>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</si>
  <si>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</si>
  <si>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</si>
  <si>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</si>
  <si>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</si>
  <si>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</si>
  <si>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</si>
  <si>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</si>
  <si>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</si>
  <si>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</si>
  <si>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</si>
  <si>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</si>
  <si>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</si>
  <si>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</si>
  <si>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</si>
  <si>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</si>
  <si>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</si>
  <si>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</si>
  <si>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</si>
  <si>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</si>
  <si>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</si>
  <si>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</si>
  <si>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</si>
  <si>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</si>
  <si>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</si>
  <si>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</si>
  <si>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</si>
  <si>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</si>
  <si>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</si>
  <si>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</si>
  <si>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</si>
  <si>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</si>
  <si>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</si>
  <si>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</si>
  <si>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</si>
  <si>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</si>
  <si>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</si>
  <si>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</si>
  <si>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</si>
  <si>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</si>
  <si>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</si>
  <si>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</si>
  <si>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</si>
  <si>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</si>
  <si>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</si>
  <si>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</si>
  <si>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</si>
  <si>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</si>
  <si>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</si>
  <si>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</si>
  <si>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</si>
  <si>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</si>
  <si>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</si>
  <si>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</si>
  <si>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</si>
  <si>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</si>
  <si>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</si>
  <si>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</si>
  <si>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</si>
  <si>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</si>
  <si>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</si>
  <si>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</si>
  <si>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</si>
  <si>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</si>
  <si>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</si>
  <si>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</si>
  <si>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</si>
  <si>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</si>
  <si>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</si>
  <si>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</si>
  <si>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</si>
  <si>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</si>
  <si>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</si>
  <si>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</si>
  <si>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</si>
  <si>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</si>
  <si>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</si>
  <si>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</si>
  <si>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</si>
  <si>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</si>
  <si>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</si>
  <si>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</si>
  <si>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</si>
  <si>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</si>
  <si>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</si>
  <si>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</si>
  <si>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</si>
  <si>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</si>
  <si>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</si>
  <si>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</si>
  <si>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</si>
  <si>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</si>
  <si>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</si>
  <si>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</si>
  <si>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</si>
  <si>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</si>
  <si>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</si>
  <si>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</si>
  <si>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</si>
  <si>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</si>
  <si>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</si>
  <si>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</si>
  <si>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</si>
  <si>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</si>
  <si>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</si>
  <si>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</si>
  <si>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</si>
  <si>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</si>
  <si>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</si>
  <si>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</si>
  <si>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</si>
  <si>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</si>
  <si>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</si>
  <si>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</si>
  <si>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</si>
  <si>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</si>
  <si>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</si>
  <si>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</si>
  <si>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</si>
  <si>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</si>
  <si>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</si>
  <si>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</si>
  <si>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</si>
  <si>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</si>
  <si>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</si>
  <si>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</si>
  <si>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</si>
  <si>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</si>
  <si>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</si>
  <si>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</si>
  <si>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</si>
  <si>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</si>
  <si>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</si>
  <si>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</si>
  <si>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</si>
  <si>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</si>
  <si>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</si>
  <si>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</si>
  <si>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</si>
  <si>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</si>
  <si>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</si>
  <si>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</si>
  <si>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</si>
  <si>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</si>
  <si>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</si>
  <si>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</si>
  <si>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</si>
  <si>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</si>
  <si>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</si>
  <si>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</si>
  <si>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</si>
  <si>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</si>
  <si>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</si>
  <si>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</si>
  <si>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</si>
  <si>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</si>
  <si>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</si>
  <si>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</si>
  <si>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</si>
  <si>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</si>
  <si>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</si>
  <si>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</si>
  <si>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</si>
  <si>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</si>
  <si>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</si>
  <si>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</si>
  <si>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</si>
  <si>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</si>
  <si>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</si>
  <si>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</si>
  <si>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</si>
  <si>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</si>
  <si>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</si>
  <si>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</si>
  <si>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</si>
  <si>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</si>
  <si>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</si>
  <si>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</si>
  <si>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</si>
  <si>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</si>
  <si>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</si>
  <si>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</si>
  <si>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</si>
  <si>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</si>
  <si>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</si>
  <si>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</si>
  <si>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</si>
  <si>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</si>
  <si>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</si>
  <si>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</si>
  <si>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</si>
  <si>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</si>
  <si>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</si>
  <si>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</si>
  <si>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</si>
  <si>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</si>
  <si>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</si>
  <si>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</si>
  <si>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</si>
  <si>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</si>
  <si>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</si>
  <si>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</si>
  <si>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</si>
  <si>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</si>
  <si>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</si>
  <si>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</si>
  <si>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</si>
  <si>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</si>
  <si>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</si>
  <si>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</si>
  <si>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</si>
  <si>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</si>
  <si>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</si>
  <si>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</si>
  <si>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</si>
  <si>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</si>
  <si>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</si>
  <si>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</si>
  <si>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</si>
  <si>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</si>
  <si>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</si>
  <si>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</si>
  <si>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</si>
  <si>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</si>
  <si>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</si>
  <si>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</si>
  <si>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</si>
  <si>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</si>
  <si>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</si>
  <si>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</si>
  <si>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</si>
  <si>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</si>
  <si>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</si>
  <si>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</si>
  <si>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</si>
  <si>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</si>
  <si>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</si>
  <si>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</si>
  <si>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</si>
  <si>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</si>
  <si>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</si>
  <si>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</si>
  <si>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</si>
  <si>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</si>
  <si>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</si>
  <si>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</si>
  <si>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</si>
  <si>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</si>
  <si>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</si>
  <si>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</si>
  <si>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</si>
  <si>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</si>
  <si>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</si>
  <si>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</si>
  <si>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</si>
  <si>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</si>
  <si>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</si>
  <si>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</si>
  <si>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</si>
  <si>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</si>
  <si>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</si>
  <si>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</si>
  <si>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</si>
  <si>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</si>
  <si>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</si>
  <si>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</si>
  <si>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</si>
  <si>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</si>
  <si>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</si>
  <si>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</si>
  <si>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</si>
  <si>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</si>
  <si>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</si>
  <si>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</si>
  <si>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</si>
  <si>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</si>
  <si>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</si>
  <si>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</si>
  <si>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</si>
  <si>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</si>
  <si>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</si>
  <si>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</si>
  <si>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</si>
  <si>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</si>
  <si>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</si>
  <si>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</si>
  <si>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</si>
  <si>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</si>
  <si>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</si>
  <si>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</si>
  <si>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</si>
  <si>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</si>
  <si>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</si>
  <si>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</si>
  <si>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</si>
  <si>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</si>
  <si>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</si>
  <si>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</si>
  <si>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</si>
  <si>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</si>
  <si>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</si>
  <si>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</si>
  <si>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</si>
  <si>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</si>
  <si>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</si>
  <si>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</si>
  <si>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</si>
  <si>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</si>
  <si>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</si>
  <si>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</si>
  <si>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</si>
  <si>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</si>
  <si>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</si>
  <si>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</si>
  <si>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</si>
  <si>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</si>
  <si>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</si>
  <si>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</si>
  <si>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</si>
  <si>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</si>
  <si>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</si>
  <si>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</si>
  <si>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</si>
  <si>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</si>
  <si>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</si>
  <si>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</si>
  <si>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</si>
  <si>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</si>
  <si>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</si>
  <si>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</si>
  <si>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</si>
  <si>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</si>
  <si>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</si>
  <si>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</si>
  <si>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</si>
  <si>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</si>
  <si>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</si>
  <si>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</si>
  <si>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</si>
  <si>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</si>
  <si>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</si>
  <si>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</si>
  <si>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</si>
  <si>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</si>
  <si>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</si>
  <si>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</si>
  <si>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</si>
  <si>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</si>
  <si>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</si>
  <si>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</si>
  <si>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</si>
  <si>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</si>
  <si>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</si>
  <si>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</si>
  <si>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</si>
  <si>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</si>
  <si>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</si>
  <si>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</si>
  <si>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</si>
  <si>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</si>
  <si>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</si>
  <si>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</si>
  <si>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</si>
  <si>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</si>
  <si>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</si>
  <si>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</si>
  <si>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</si>
  <si>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</si>
  <si>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</si>
  <si>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</si>
  <si>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</si>
  <si>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</si>
  <si>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</si>
  <si>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</si>
  <si>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</si>
  <si>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</si>
  <si>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</si>
  <si>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</si>
  <si>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</si>
  <si>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</si>
  <si>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</si>
  <si>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</si>
  <si>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</si>
  <si>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</si>
  <si>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</si>
  <si>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</si>
  <si>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</si>
  <si>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</si>
  <si>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</si>
  <si>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</si>
  <si>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</si>
  <si>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</si>
  <si>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Flavius Üzletház Társasház - közös ktg.</t>
  </si>
  <si>
    <t>Maraton Lapcsoport - Hévíz Forrás időszaki lap előállítása</t>
  </si>
  <si>
    <t>SZO/189-1/2015</t>
  </si>
  <si>
    <t>BMA Tanácsadó és Szolg. Bt - pénzügyi-számviteli tanácsadás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</si>
  <si>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</si>
  <si>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</si>
  <si>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</si>
  <si>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</si>
  <si>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</si>
  <si>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KGO/153-8/2015</t>
  </si>
  <si>
    <t>KGO/201-9/2015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</si>
  <si>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</si>
  <si>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</si>
  <si>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</si>
  <si>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</si>
  <si>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</si>
  <si>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</si>
  <si>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</si>
  <si>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</si>
  <si>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</si>
  <si>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</si>
  <si>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</si>
  <si>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</si>
  <si>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</si>
  <si>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</si>
  <si>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</si>
  <si>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</si>
  <si>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</si>
  <si>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</si>
  <si>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</si>
  <si>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</si>
  <si>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</si>
  <si>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</si>
  <si>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</si>
  <si>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</si>
  <si>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</si>
  <si>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</si>
  <si>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</si>
  <si>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</si>
  <si>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</si>
  <si>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</si>
  <si>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</si>
  <si>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</si>
  <si>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</si>
  <si>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</si>
  <si>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</si>
  <si>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</si>
  <si>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</si>
  <si>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</si>
  <si>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</si>
  <si>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</si>
  <si>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</si>
  <si>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</si>
  <si>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</si>
  <si>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</si>
  <si>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</si>
  <si>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</si>
  <si>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</si>
  <si>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</si>
  <si>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</si>
  <si>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</si>
  <si>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</si>
  <si>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</si>
  <si>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</si>
  <si>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</si>
  <si>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</si>
  <si>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</si>
  <si>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</si>
  <si>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</si>
  <si>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</si>
  <si>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</si>
  <si>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</si>
  <si>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</si>
  <si>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</si>
  <si>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</si>
  <si>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</si>
  <si>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</si>
  <si>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</si>
  <si>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</si>
  <si>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</si>
  <si>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</si>
  <si>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</si>
  <si>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</si>
  <si>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</si>
  <si>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</si>
  <si>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</si>
  <si>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</si>
  <si>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</si>
  <si>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</si>
  <si>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</si>
  <si>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</si>
  <si>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</si>
  <si>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</si>
  <si>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</si>
  <si>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</si>
  <si>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</si>
  <si>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</si>
  <si>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</si>
  <si>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</si>
  <si>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</si>
  <si>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</si>
  <si>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</si>
  <si>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</si>
  <si>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</si>
  <si>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</si>
  <si>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</si>
  <si>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</si>
  <si>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</si>
  <si>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</si>
  <si>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</si>
  <si>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</si>
  <si>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</si>
  <si>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</si>
  <si>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</si>
  <si>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</si>
  <si>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</si>
  <si>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</si>
  <si>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</si>
  <si>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</si>
  <si>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</si>
  <si>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</si>
  <si>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</si>
  <si>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</si>
  <si>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</si>
  <si>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</si>
  <si>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</si>
  <si>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</si>
  <si>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</si>
  <si>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</si>
  <si>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</si>
  <si>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</si>
  <si>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</si>
  <si>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</si>
  <si>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</si>
  <si>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</si>
  <si>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</si>
  <si>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</si>
  <si>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</si>
  <si>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</si>
  <si>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</si>
  <si>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</si>
  <si>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</si>
  <si>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</si>
  <si>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</si>
  <si>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</si>
  <si>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</si>
  <si>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</si>
  <si>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</si>
  <si>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</si>
  <si>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</si>
  <si>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</si>
  <si>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</si>
  <si>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</si>
  <si>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</si>
  <si>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</si>
  <si>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</si>
  <si>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</si>
  <si>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</si>
  <si>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</si>
  <si>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</si>
  <si>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</si>
  <si>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</si>
  <si>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</si>
  <si>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</si>
  <si>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</si>
  <si>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</si>
  <si>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</si>
  <si>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</si>
  <si>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</si>
  <si>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</si>
  <si>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</si>
  <si>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</si>
  <si>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</si>
  <si>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</si>
  <si>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</si>
  <si>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</si>
  <si>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</si>
  <si>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</si>
  <si>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</si>
  <si>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</si>
  <si>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</si>
  <si>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</si>
  <si>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</si>
  <si>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</si>
  <si>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</si>
  <si>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</si>
  <si>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beruházás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</si>
  <si>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</si>
  <si>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</si>
  <si>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</si>
  <si>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</si>
  <si>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TC Informatika Kft - közterületfigyelő rendszer üzemeltetése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</si>
  <si>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</si>
  <si>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</si>
  <si>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</si>
  <si>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</si>
  <si>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</si>
  <si>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</si>
  <si>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</si>
  <si>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</si>
  <si>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</si>
  <si>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</si>
  <si>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</si>
  <si>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</si>
  <si>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</si>
  <si>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</si>
  <si>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</si>
  <si>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</si>
  <si>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</si>
  <si>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</si>
  <si>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</si>
  <si>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</si>
  <si>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</si>
  <si>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</si>
  <si>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</si>
  <si>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</si>
  <si>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</si>
  <si>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</si>
  <si>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</si>
  <si>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</si>
  <si>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</si>
  <si>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</si>
  <si>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</si>
  <si>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</si>
  <si>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</si>
  <si>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</si>
  <si>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</si>
  <si>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</si>
  <si>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</si>
  <si>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</si>
  <si>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</si>
  <si>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</si>
  <si>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</si>
  <si>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</si>
  <si>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</si>
  <si>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</si>
  <si>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</si>
  <si>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</si>
  <si>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</si>
  <si>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</si>
  <si>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</si>
  <si>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</si>
  <si>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</si>
  <si>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</si>
  <si>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</si>
  <si>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</si>
  <si>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</si>
  <si>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</si>
  <si>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</si>
  <si>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</si>
  <si>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</si>
  <si>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</si>
  <si>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 xml:space="preserve">2018. évi előirányzat </t>
  </si>
  <si>
    <t>Közép-keleti város rész csapadékelvezetés tervezése és kivitelezése (Babocsay és Dombföldi utca)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</si>
  <si>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</si>
  <si>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</si>
  <si>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</si>
  <si>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</si>
  <si>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>Felosztható keret</t>
  </si>
  <si>
    <t>Nagyparkoló zöldterületének és közlekedési ter. megújítása (Zöldváros) TOP-2.1.2-15-ZA1-2016-00004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</si>
  <si>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</si>
  <si>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</si>
  <si>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</si>
  <si>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</si>
  <si>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</si>
  <si>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</si>
  <si>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</si>
  <si>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</si>
  <si>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</si>
  <si>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</si>
  <si>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</si>
  <si>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</si>
  <si>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 xml:space="preserve">              Bölcsődei dajkák, középfokú végzettségű kisgyermeknevelők, szaktanácsadók bértámogatása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</si>
  <si>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</si>
  <si>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</si>
  <si>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</si>
  <si>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</si>
  <si>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</si>
  <si>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</si>
  <si>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</si>
  <si>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Cserna-Szabó András - Hévíz Folyóirat főszerkesztői  feladatok ellátása</t>
  </si>
  <si>
    <t>SZO/492-1/2017</t>
  </si>
  <si>
    <t>Lukács Péter Dániel - városi rendezvényekről sajtó fotó készités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</si>
  <si>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</si>
  <si>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</si>
  <si>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</si>
  <si>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</si>
  <si>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</si>
  <si>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</si>
  <si>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(Világörökségi helyszínek fejlesztése projekt) GINOP-7.1.6-16-2017-00004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</si>
  <si>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</si>
  <si>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</si>
  <si>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</si>
  <si>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</si>
  <si>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</si>
  <si>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</si>
  <si>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</si>
  <si>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</si>
  <si>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502218 Zrinyi u. külterületen közmű és zöldfelület felúj.</t>
  </si>
  <si>
    <t xml:space="preserve">502221 Festetics sétány 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</si>
  <si>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</si>
  <si>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</si>
  <si>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</si>
  <si>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</si>
  <si>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</si>
  <si>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</si>
  <si>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</si>
  <si>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</si>
  <si>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</si>
  <si>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</si>
  <si>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</si>
  <si>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</si>
  <si>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</si>
  <si>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</si>
  <si>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</si>
  <si>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</si>
  <si>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   2.5. Egyéb felhalmozási célú támogatás Áht-n belülről (B25)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</si>
  <si>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</si>
  <si>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</si>
  <si>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</si>
  <si>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</si>
  <si>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</si>
  <si>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</si>
  <si>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</si>
  <si>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</si>
  <si>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</si>
  <si>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</si>
  <si>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</si>
  <si>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</si>
  <si>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</si>
  <si>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</si>
  <si>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</si>
  <si>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</si>
  <si>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</si>
  <si>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I.1.b) településüzemeltetéshez kapcsolódó feladatellátás támogatása</t>
  </si>
  <si>
    <r>
      <t>19,638  m</t>
    </r>
    <r>
      <rPr>
        <vertAlign val="superscript"/>
        <sz val="8"/>
        <color rgb="FFFF0000"/>
        <rFont val="Times New Roman"/>
        <family val="1"/>
        <charset val="238"/>
      </rPr>
      <t>2</t>
    </r>
  </si>
  <si>
    <t xml:space="preserve">I.1.e) üdülőhelyi feladatok támogatása  </t>
  </si>
  <si>
    <t>I. pont szerinti támogatás beszámítás nélkül:</t>
  </si>
  <si>
    <t>III. 4. Települési önk. által nyújtott egyes szociális szakosított ellátások, valamint a                 gyermekek átmeneti gondozásával kapcsolatos feladatok támogatása</t>
  </si>
  <si>
    <t xml:space="preserve">   III. 4. b)  Intézmény üzemeltetési támogatás </t>
  </si>
  <si>
    <t xml:space="preserve"> III. 5. Gyermekétkeztetés támogatása</t>
  </si>
  <si>
    <t xml:space="preserve">      III. 5. a) Intézményí gyermekétkeztetés támogatása</t>
  </si>
  <si>
    <t xml:space="preserve">        III. 5. aa) Étkeztetési feladatot ellátók után járó bértámogatás</t>
  </si>
  <si>
    <t xml:space="preserve">        III. 5. ab) Gyermekétkeztetés üzemeltetési támogatása  </t>
  </si>
  <si>
    <t xml:space="preserve">      III. 5. b). Rászoruló gyermekek intézményen kívüli szünidei étkeztetésének támogatása összege (Ft/étkezési adag, adóerőképeswség szerint differenciálva)</t>
  </si>
  <si>
    <t>I-V. mindösszesen</t>
  </si>
  <si>
    <t>HEBI állomás áthelyezése a helyi járati autóbusz pu-hoz</t>
  </si>
  <si>
    <t xml:space="preserve">  Keszthely adó- átadás</t>
  </si>
  <si>
    <t xml:space="preserve">  Alsópáhok adó-átadás</t>
  </si>
  <si>
    <t>HÉSZ módosítás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</si>
  <si>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</si>
  <si>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</si>
  <si>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</si>
  <si>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</si>
  <si>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</si>
  <si>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</si>
  <si>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 xml:space="preserve">  .../201. (……..) önkormányzati rendelet 5. melléklete</t>
  </si>
  <si>
    <t>2020.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</si>
  <si>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</si>
  <si>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</si>
  <si>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</si>
  <si>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</si>
  <si>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</si>
  <si>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</si>
  <si>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</si>
  <si>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</si>
  <si>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</si>
  <si>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</si>
  <si>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</si>
  <si>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</si>
  <si>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</si>
  <si>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</si>
  <si>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</si>
  <si>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</si>
  <si>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</si>
  <si>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</si>
  <si>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</si>
  <si>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</si>
  <si>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</si>
  <si>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</si>
  <si>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</si>
  <si>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</si>
  <si>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                     </t>
    </r>
  </si>
  <si>
    <t xml:space="preserve">valamint adómentesség azon háziorvos, védőnő vállalkozók részére akik vállalkozási szintű adóalapja adóévben a 20.000 ezer forintot nem haladja meg 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</si>
  <si>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</si>
  <si>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</si>
  <si>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</si>
  <si>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</si>
  <si>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</si>
  <si>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</si>
  <si>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</si>
  <si>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</si>
  <si>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</si>
  <si>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</si>
  <si>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</si>
  <si>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</si>
  <si>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</si>
  <si>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</si>
  <si>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</si>
  <si>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</si>
  <si>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</si>
  <si>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</si>
  <si>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</si>
  <si>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</si>
  <si>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</si>
  <si>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t>69.</t>
  </si>
  <si>
    <t>70.</t>
  </si>
  <si>
    <t>Szabó Lőrinc utcai új útszakasz telektulajd. fizetett önerő hozzájárulás</t>
  </si>
  <si>
    <t>Kálvária "Kulturbarangolás Hévízen"TOP 1.2.1-15 (engedélyezési tervdok. és ktgbecslés váll díj 30%-a)</t>
  </si>
  <si>
    <t>Hévíz Sportkör támogatása felhalmozásra</t>
  </si>
  <si>
    <t>502232 Szabó Lőrinc utca új útszakasz beruházás</t>
  </si>
  <si>
    <t>502303 Informatikai rendszer szállítása, bevezetése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</si>
  <si>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</si>
  <si>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</si>
  <si>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 xml:space="preserve">Helyi önkormányzatok általános működésének és ágazati feladatainak  2020. évi várható támogatása </t>
  </si>
  <si>
    <r>
      <rPr>
        <b/>
        <sz val="9"/>
        <rFont val="Times New Roman"/>
        <family val="1"/>
        <charset val="238"/>
      </rPr>
      <t>2020. évi  állami támogatásból származó eredeti előirányzat szerint elszámolható támogatás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</si>
  <si>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2020.évre járó tényleges összeg  </t>
  </si>
  <si>
    <t>I.1.a) önkormányzati hivatal működésénak támogatása 2019 évi támogatása szerint</t>
  </si>
  <si>
    <t>KEKKH 2019. 01.01-re vomnatkozó adata: 4740 fő</t>
  </si>
  <si>
    <t>2020. február hónapban - a hivatalok törzskönyvezését követően - kerül sor az önkormányzati hivatal működésének támogatása jogcím ésa a beszámítás figyelembe vételével az önkormányzatot ténylegesen megillető támogatás megállapítására.</t>
  </si>
  <si>
    <t>373,5 ha</t>
  </si>
  <si>
    <t>25.200 Ft/ha</t>
  </si>
  <si>
    <r>
      <t>f) beszámítás, kiegészítés:  Beszámítás szerinti támogatás csökkentés összesen: = (25.671.471.729*0,55/100)*[100+(75.823-52.001)/(115.000-52.001)*(110-100)]/100=</t>
    </r>
    <r>
      <rPr>
        <b/>
        <sz val="9"/>
        <rFont val="Times New Roman"/>
        <family val="1"/>
        <charset val="238"/>
      </rPr>
      <t>146.532.071 Ft</t>
    </r>
  </si>
  <si>
    <t xml:space="preserve">II.1. Óvodában fogélalkoztatott  pedagógusok és az e pdedagógusok nevelőmunkáját közvetlenül segítők átlagbér alapú támogatása </t>
  </si>
  <si>
    <t xml:space="preserve">  II.1. (1)1 óvodapedagógusok elismert létszáma alapján járó átlagbér  támogatás összege</t>
  </si>
  <si>
    <t>124+6x2=136 fő és 107+4x2=115 fő</t>
  </si>
  <si>
    <t xml:space="preserve">  II.1.(2)1 pedagógus szakképzettséggel nem rendelkező, az óvodapedagógusok nevelő munkáját közvetlenük segítők átlagbér alapú támogatása</t>
  </si>
  <si>
    <t>Beszámítás: 2018. évi IPA alap szerint</t>
  </si>
  <si>
    <t xml:space="preserve">  II.2. (1) 1 óvodaműködtetési támogatás (óvoda napi nyitvatartási ideje eléri a 8 órát)</t>
  </si>
  <si>
    <t xml:space="preserve">  II.4.  Kiegészítő támogatás az óvodapedagógusok és pedagógus szakképzettséggel rendelkező segítők minősítéséből adódó többletkiadásokhoz</t>
  </si>
  <si>
    <t xml:space="preserve">      II. 4. a (1)Alapfokozatú végzettségű pedagógus II. kategóriába sorolt pedagógusok     kiegészíto támogatása, akik a minosítést 2019. január 1-jei átsorolással szerezték meg</t>
  </si>
  <si>
    <t>2020. január-1-ei átsorolással alapfokú II. minősítést szerzők támogatása májusban leszfelmérve . Önkormányzatunknál lesz 2 fő</t>
  </si>
  <si>
    <t xml:space="preserve">      II.4.a (2). Alapfokozatú végzettségű mesterpedagógus kategóriába sorolt pedagógusok kiegészítő támogatása, akik a minősítést 2019. január 1-jei átsorolással szerezték meg</t>
  </si>
  <si>
    <t>2020. január-1-ei átsorolással alapfgokú mester minősítést szerzők száma májusban lesz felmérve. Önkormányzatunknál lesz 2 fő</t>
  </si>
  <si>
    <t>II. összesen</t>
  </si>
  <si>
    <t>III. 1. Települési önkormányzatok szociális feladatainak egyéb támogatása 35.000 Ft/fő alatti adóerőképesség esetén differenciáltan jár</t>
  </si>
  <si>
    <t>III. 2. Egyes szociális és gyermekjóléti feladatok támogatása</t>
  </si>
  <si>
    <t xml:space="preserve"> III. 2. a) Család- és gyermekjóléti szolgálat</t>
  </si>
  <si>
    <t xml:space="preserve">   III.2 aa) Számított szakmai létszám meghatározása</t>
  </si>
  <si>
    <t xml:space="preserve">   III. 2. aaa) Számított alaplétszám (2019. 01.01-i lakosságszám szerint Cserszegtomaj 3343 fő) + (Hévíz népességnyilvántartó adata szerint 2019. 01.01: 4740 fő)</t>
  </si>
  <si>
    <t xml:space="preserve">   III. 2. aab) Számított kiegészítő létszám meghatározása közös hivatal esetén KLSZ= közöshivatal település szám szerint:0</t>
  </si>
  <si>
    <t xml:space="preserve">   III. 2. aac) Számított alaplétszám korrekciója (4 -nél kevesebb településből álló közös hivatal esetében és  minden más önkormányzat:1)</t>
  </si>
  <si>
    <t xml:space="preserve">   III. 2. ab) Támogatás  összege Hévíz 1; Cserszegtomaj 1</t>
  </si>
  <si>
    <t>Információnk szerint a felmérés a 2019. évi összeget hozza és 2020. első két hónapjában a 2019. évi támogatásnak megfelelően folyósítják a támogatást. 2020. márciustól változik a 2020. évi támogatásnak megfelelő összegre.</t>
  </si>
  <si>
    <t xml:space="preserve"> III. 2. c) Szociális étkezés</t>
  </si>
  <si>
    <r>
      <t xml:space="preserve"> </t>
    </r>
    <r>
      <rPr>
        <sz val="9"/>
        <rFont val="Times New Roman"/>
        <family val="1"/>
        <charset val="238"/>
      </rPr>
      <t xml:space="preserve">III. 2. d) Házi segítségnyújtás  </t>
    </r>
  </si>
  <si>
    <t xml:space="preserve">       III. 2. da) Szociális segítés</t>
  </si>
  <si>
    <t xml:space="preserve">       III. 2. db) Személyi gondozás</t>
  </si>
  <si>
    <t xml:space="preserve"> III. 2. f) Időskorúak nappali intézményi  ellátása</t>
  </si>
  <si>
    <t xml:space="preserve"> III. 3. Bölcsőde, mini bölcsőde támogatása</t>
  </si>
  <si>
    <t xml:space="preserve">      III.3.a) Finanszírozás szempontjából elismert szakmai dolgozók bértámogatása</t>
  </si>
  <si>
    <t xml:space="preserve">      III.3. b) Bölcsődei üzemeltetési támogatás (Miniszterek döntése alapján a települések típusát és adóerőképességét figy-be véve)</t>
  </si>
  <si>
    <t xml:space="preserve">   III. 4. a) Finanszírozás szempontjából elismert szakmai dolgozók bértámogatása                                              [45+(12 demens*1,19) ]/4=14,82</t>
  </si>
  <si>
    <t>571 fő</t>
  </si>
  <si>
    <r>
      <rPr>
        <sz val="9"/>
        <rFont val="Times New Roman"/>
        <family val="1"/>
        <charset val="238"/>
      </rPr>
      <t xml:space="preserve">V. Szolidaritási hozzájárulás: (146.802.364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759.242.056)</t>
    </r>
    <r>
      <rPr>
        <b/>
        <sz val="9"/>
        <rFont val="Times New Roman"/>
        <family val="1"/>
        <charset val="238"/>
      </rPr>
      <t xml:space="preserve"> *</t>
    </r>
    <r>
      <rPr>
        <sz val="9"/>
        <rFont val="Times New Roman"/>
        <family val="1"/>
        <charset val="238"/>
      </rPr>
      <t xml:space="preserve"> [75 + (75823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60001)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(125000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60001) </t>
    </r>
    <r>
      <rPr>
        <b/>
        <sz val="9"/>
        <rFont val="Times New Roman"/>
        <family val="1"/>
        <charset val="238"/>
      </rPr>
      <t xml:space="preserve">* </t>
    </r>
    <r>
      <rPr>
        <sz val="9"/>
        <rFont val="Times New Roman"/>
        <family val="1"/>
        <charset val="238"/>
      </rPr>
      <t xml:space="preserve">(100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75)]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-</t>
    </r>
    <r>
      <rPr>
        <sz val="9"/>
        <rFont val="Times New Roman"/>
        <family val="1"/>
        <charset val="238"/>
      </rPr>
      <t xml:space="preserve"> 0 </t>
    </r>
    <r>
      <rPr>
        <b/>
        <sz val="9"/>
        <rFont val="Times New Roman"/>
        <family val="1"/>
        <charset val="238"/>
      </rPr>
      <t xml:space="preserve">= </t>
    </r>
    <r>
      <rPr>
        <sz val="9"/>
        <rFont val="Times New Roman"/>
        <family val="1"/>
        <charset val="238"/>
      </rPr>
      <t>0</t>
    </r>
  </si>
  <si>
    <t>Kék= fajlagos érték 2019 évhez képest változik</t>
  </si>
  <si>
    <t>2020. évi költségvetés</t>
  </si>
  <si>
    <t xml:space="preserve">Költségvetési  szerveknél foglalkoztatottak 2019. dec. bérkompenzációja </t>
  </si>
  <si>
    <t xml:space="preserve">                                                                        2020. évi bérkompenzáció</t>
  </si>
  <si>
    <t>Turisztikailag frekventált térségek integrált termék és szolgáltatás fejlesztése - gyógyhely GINOP-7.1.9-16-2017-00004</t>
  </si>
  <si>
    <t>2020. évi költségvetés felhalmozási bevételek</t>
  </si>
  <si>
    <t xml:space="preserve">2020. évi bevételi előirányzat </t>
  </si>
  <si>
    <t>Ingatlanértékesítés (1455/106. hrsz-u terület; Kölcsey u-i nyilvános WC)</t>
  </si>
  <si>
    <t>Egyéb szálláshelyek 2020. évi minőségfejlesztési támogatása {192/2019. (VIII. 29.) Kt. hat.}</t>
  </si>
  <si>
    <t>2020. évi felhalmozási kiadásai</t>
  </si>
  <si>
    <t>PH felújítása (konferenciaterem + PM iroda)</t>
  </si>
  <si>
    <t>Kézilabda munkacsarnok csapadékvíz elvezetés kialakítása (1455/8 hrsz ingatlan közművesítése)</t>
  </si>
  <si>
    <t>Hévíz Város Térfigyelő kamerarendszerének  + Eon tápellátás kiépítése III. ütem (27 db kameraelhelyezése 21 helyszínen)</t>
  </si>
  <si>
    <t xml:space="preserve">Eszközbeszerzés </t>
  </si>
  <si>
    <t>áthuzodó</t>
  </si>
  <si>
    <t>Iroda felújítás</t>
  </si>
  <si>
    <t>IT eszközök közbeszerzése</t>
  </si>
  <si>
    <t>2020. évi költségvetési rendelet</t>
  </si>
  <si>
    <t>Hitelállomány 2020. 01. 01. napján</t>
  </si>
  <si>
    <t xml:space="preserve">Skoda Octavia </t>
  </si>
  <si>
    <t>Hévízi Futó és Fitnesz Egyesület</t>
  </si>
  <si>
    <t>2020 évi költségvetési rendelet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</si>
  <si>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2.287 adótárgy, 262.762 m2-re vonatkozóan.</t>
    </r>
  </si>
  <si>
    <t>2020. évi közhatalmi bevételek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</si>
  <si>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</si>
  <si>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</si>
  <si>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</si>
  <si>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>Felvett hitel összege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</si>
  <si>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</si>
  <si>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</si>
  <si>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</si>
  <si>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</si>
  <si>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</si>
  <si>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</si>
  <si>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</si>
  <si>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</si>
  <si>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 xml:space="preserve">Hévíz 1089/1hrsz-ú ( iskolaudvar)  kisméretű 20X 40 rekortán borítású pálya kiépítése </t>
  </si>
  <si>
    <t>Hévíz Széchenyi u. 54. és 56. házszámok közötti jelenleg útként és parkolóként használt kb.530m2 terület megvásárlása</t>
  </si>
  <si>
    <t>Szántó András ev. (Dr. Szántó Endre: "Hévíz története" V-VI. kötet)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</si>
  <si>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</si>
  <si>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</si>
  <si>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Aquamarin Szállodaüzemeltető Kft. üzletrész értékesítés </t>
  </si>
  <si>
    <t>.../2020. (... ...) önkormányzati rendelet 2/4. melléklete</t>
  </si>
  <si>
    <t>Beruházás ( Weidemann rakodógép 17.000 e Ft; egyéb 5.000 e Ft)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</si>
  <si>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</si>
  <si>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</si>
  <si>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</si>
  <si>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r>
      <t>502227 Széchenyi utca zárt árok csapadék.elvez.</t>
    </r>
    <r>
      <rPr>
        <sz val="7"/>
        <color rgb="FF00B0F0"/>
        <rFont val="Times New Roman"/>
        <family val="1"/>
        <charset val="238"/>
      </rPr>
      <t xml:space="preserve"> </t>
    </r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</si>
  <si>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</si>
  <si>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</si>
  <si>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</si>
  <si>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t xml:space="preserve"> </t>
  </si>
  <si>
    <t>HIV/198/2020.</t>
  </si>
  <si>
    <t>HIV/280-115/2018</t>
  </si>
  <si>
    <t xml:space="preserve">Karsádi György János EV 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</si>
  <si>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</si>
  <si>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</si>
  <si>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</si>
  <si>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</si>
  <si>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Fehér Renátó - Héviz Folyóirat főszerkesztő-helyettesi feladatok ellátása</t>
  </si>
  <si>
    <t>HIV/590-2/2018</t>
  </si>
  <si>
    <t>HIV/9327-2/2019</t>
  </si>
  <si>
    <t>HIV/4493-7/2019</t>
  </si>
  <si>
    <t>HOSER Ker. és Szolg. KFT    -      Bérleti szerződés  (Hévíz, 1627/1/A/33. hrsz és 1627/1/A/56. hrsz.)</t>
  </si>
  <si>
    <t>PMK/22-23/2017</t>
  </si>
  <si>
    <t>HIV/552-5/2018</t>
  </si>
  <si>
    <t>ZNET Telekom Zrt - internet szolg. (ROMKERT) Zrinyi 130/b.</t>
  </si>
  <si>
    <t>HIV/4442-13/2018</t>
  </si>
  <si>
    <t>Optiterm Kft. - hivatal épület hütő-fütő rendszer karb.t.</t>
  </si>
  <si>
    <t>SZO/582-4/2016</t>
  </si>
  <si>
    <t>HIV/466-7/2019</t>
  </si>
  <si>
    <t>ZNET Telekom Zrt - internet szolg. (Rózsakert) Deák tér 1.</t>
  </si>
  <si>
    <t>HIV/1159-7/2019.</t>
  </si>
  <si>
    <t>HIV/10045-1/2018</t>
  </si>
  <si>
    <t>HIV/1169-3/2018</t>
  </si>
  <si>
    <t>Pávai Bt. - Héviz Folyóirat szerkesztőségi feladatok</t>
  </si>
  <si>
    <t>SZO/216/2016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</si>
  <si>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</si>
  <si>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</si>
  <si>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</si>
  <si>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</si>
  <si>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</si>
  <si>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</si>
  <si>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</si>
  <si>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</si>
  <si>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</si>
  <si>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 xml:space="preserve">K-0018511 </t>
  </si>
  <si>
    <t>Invitel Távközlési Zrt. - Internetdij</t>
  </si>
  <si>
    <t>KGO/18-4/2013</t>
  </si>
  <si>
    <t>Irók Boltja Kft. - bizományosi keretszerződés Héviz folyóirat</t>
  </si>
  <si>
    <t>PMK/18-6/2017</t>
  </si>
  <si>
    <t>Hunguest Hotels Zrt - antenna bérlet</t>
  </si>
  <si>
    <t>HIV/7103-2/2019</t>
  </si>
  <si>
    <t>Héviz Folyóirat nyomdai előkészitő munkái</t>
  </si>
  <si>
    <t>HIV/9997-7/2019</t>
  </si>
  <si>
    <t>Héviz Folyóirat nyomai munkái</t>
  </si>
  <si>
    <t>HIV/1396-1/2019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</si>
  <si>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</si>
  <si>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</si>
  <si>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</si>
  <si>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</si>
  <si>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</si>
  <si>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HIV/280-106/2018</t>
  </si>
  <si>
    <t>Pintér Tamás EV - szerver üzemeltetés (hevizairport.com)</t>
  </si>
  <si>
    <t>HIV/280-107/2018</t>
  </si>
  <si>
    <t>Pintér Tamás EV - szerver üzemeltetés (heviz.hu)</t>
  </si>
  <si>
    <t>HIV/87-2/2019</t>
  </si>
  <si>
    <t>Pintér Tamás EV - szerver üzemeltetés (onkormanyzat.heviz.hu)</t>
  </si>
  <si>
    <t>HIV/479-7/2019</t>
  </si>
  <si>
    <t>Allfordent Kft - fogászati ügyelet ellátás Keszthely</t>
  </si>
  <si>
    <t>…/2018.dec.28.</t>
  </si>
  <si>
    <t>Szabó Béla EV - pályázati szakértői tanácsadás</t>
  </si>
  <si>
    <t>határozott - projekt záró elszámolási hi</t>
  </si>
  <si>
    <t>HIV/7342/2019.</t>
  </si>
  <si>
    <t>International Cert Hungary Kft - felülvizsgálati szerz</t>
  </si>
  <si>
    <t>Informatikai eszközök beszerzése (Hévízaiport.com szerver cseréje 2.300 e Ft és önkormányzat.heviz.hu szerver cseréje 2.300 e Ft)</t>
  </si>
  <si>
    <t>(Aquamarin Kft értékesítés vételár foglaló nélkül 1.383.694 e Ft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</si>
  <si>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</si>
  <si>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</si>
  <si>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</si>
  <si>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</si>
  <si>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</si>
  <si>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</si>
  <si>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</si>
  <si>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</si>
  <si>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</si>
  <si>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Közművelődés</t>
  </si>
  <si>
    <t>Közvetlenül az intézményvezető alá rendeltek:</t>
  </si>
  <si>
    <t>Közművelődési szakember</t>
  </si>
  <si>
    <t>Könyvtár</t>
  </si>
  <si>
    <t>Múzeumpedagógus</t>
  </si>
  <si>
    <t>Ebböl: Kötelezettséggel terhelt egyéb felhalmozási tartalék: IT eszközök beszerzése</t>
  </si>
  <si>
    <r>
      <t>Le:</t>
    </r>
    <r>
      <rPr>
        <b/>
        <i/>
        <sz val="10"/>
        <color indexed="8"/>
        <rFont val="Times New Roman"/>
        <family val="1"/>
        <charset val="238"/>
      </rPr>
      <t xml:space="preserve"> Hitel törlesztés és kamat tárgy évi. évi összege 170.000 e Ft</t>
    </r>
  </si>
  <si>
    <t>Jogi viták miatti tartalék</t>
  </si>
  <si>
    <t>Polgármesteri Hivatal *</t>
  </si>
  <si>
    <t>(g) teljesítési adatokhoz kapcsolódó korrekciós támogatás146.802.364-146.532.071=270.293 Ft)</t>
  </si>
  <si>
    <t>530,- Ft/fő/éjszaka</t>
  </si>
  <si>
    <t xml:space="preserve">2020. évi pénzügyi mérleg </t>
  </si>
  <si>
    <t xml:space="preserve">2020. évi működési pénzügyi mérleg </t>
  </si>
  <si>
    <t xml:space="preserve">2020. évi felhalmozási pénzügyi mérleg </t>
  </si>
  <si>
    <t>2020. évi egyéb működési célú támogatások ÁHT-én beülre és  és működési támogatások ÁHT-n kívülre</t>
  </si>
  <si>
    <t xml:space="preserve">2020. évi pénzügyi mérlege </t>
  </si>
  <si>
    <t xml:space="preserve">2020. évi Pénzügyi mérleg </t>
  </si>
  <si>
    <t xml:space="preserve">2020.  évi működési célú és egyéb kiadások feladatonként </t>
  </si>
  <si>
    <t>2020. évi pénzügyi mérleg</t>
  </si>
  <si>
    <t>2020. évi  engedélyezett létszámkeret</t>
  </si>
  <si>
    <t xml:space="preserve">*268/2019. (XI. 29.) Kt. határozat alapján a Polgármesteri Hivaral engedélyezett létszáma 2020. május 1-től szeptember 30-ig 2 fő adóellenőrrel egészül ki. </t>
  </si>
  <si>
    <t>Mérték  (2020. évi január 1. napjától)</t>
  </si>
  <si>
    <t xml:space="preserve">2020. évi bevételi terv  </t>
  </si>
  <si>
    <t>2020. évi terv</t>
  </si>
  <si>
    <t xml:space="preserve">2020.  évi előirányzat </t>
  </si>
  <si>
    <t xml:space="preserve">előirányzat felhasználási ütemterv a 2020. évi  költségvetési rendelethez </t>
  </si>
  <si>
    <t>Hévízi Televízió beruházási támogatás</t>
  </si>
  <si>
    <t>Termál Út Kis-Balaton Kerékpáros Egyesület működési támogatás</t>
  </si>
  <si>
    <t xml:space="preserve">505901 Egyéb ki nem emelt, éven túli kötelezettségvállalási lista 6.sz. melléklet alapján.Ebből a sorból éves lejárattal: nettó 14.500 ezer Ft támogatott beruházásokoz kapcsolódó szakmai, szakértői szolgáltatás, határon átnyúló pályázatok és nemzetközi kapcsolatok szakmai támogatása, ellátása nettó 12.800ezer Ft ) </t>
  </si>
  <si>
    <t>Igazgató megbízott</t>
  </si>
  <si>
    <t>Gazdasági  ügyintéző</t>
  </si>
  <si>
    <t>Ügyviteli alkalmazott</t>
  </si>
  <si>
    <t>Múzeumi adatrögzítő</t>
  </si>
  <si>
    <t>Muzeológus</t>
  </si>
  <si>
    <t>Rendezvénytechnikus</t>
  </si>
  <si>
    <t>Műszaki alkalmazott (üres)</t>
  </si>
  <si>
    <t xml:space="preserve">Műszaki alkalmazott </t>
  </si>
  <si>
    <t>Ügyvitelei alkalmazott</t>
  </si>
  <si>
    <t xml:space="preserve">Könyvtáros </t>
  </si>
  <si>
    <t>Gyermek könyvtáros ( GYED miatt jelenleg üres)</t>
  </si>
  <si>
    <t>Filmszínház</t>
  </si>
  <si>
    <t>Raktáros</t>
  </si>
  <si>
    <t>Művészeti vezető</t>
  </si>
  <si>
    <t>Gazdasági  ügyintéző (üres)</t>
  </si>
  <si>
    <t xml:space="preserve">Működési hiány finanszírozása felhalmozási többlet terhére </t>
  </si>
  <si>
    <t>Felhalmozásii többlet felhasználása működési hiány fedezésére</t>
  </si>
  <si>
    <t xml:space="preserve">  5/2020 (II. 12.) önkormányzati rendelet 1/3 melléklete</t>
  </si>
  <si>
    <t xml:space="preserve"> 5/2020 (II. 12.) önkormányzati rendelet 4. melléklete</t>
  </si>
  <si>
    <t xml:space="preserve">  5/2020 (II. 12.) önkormányzati rendelet 6. melléklete</t>
  </si>
  <si>
    <t xml:space="preserve">  5/2020 (II. 12.) önkormányzati rendelet 7. melléklete </t>
  </si>
  <si>
    <t xml:space="preserve">   5/2020 (II. 12.) önkormányzati rendelet 8. melléklete </t>
  </si>
  <si>
    <t xml:space="preserve">            Szociális és gyermekjóléti támogatás</t>
  </si>
  <si>
    <t xml:space="preserve">            Gyermekétkeztetési támogatás</t>
  </si>
  <si>
    <t>"Gyógyhely fejlesztés" GINOP-7.1.9-17-2017-00003</t>
  </si>
  <si>
    <t>71.</t>
  </si>
  <si>
    <t>Szociális és Gyermekvédelmi Főigazgatóság</t>
  </si>
  <si>
    <t xml:space="preserve">Happy Dixieland Band Baráti Kör Egyesület </t>
  </si>
  <si>
    <t>Hévíz, Szabó Lőrinc utcai játszótér felújítás tervezése</t>
  </si>
  <si>
    <t>Nagyparkoló zöldterületének és közlekedési ter. megújítása (Zöldváros) TOP-2.1.2-15-ZA1-2016-00004 (+22Kv-os vill. vez. kiváltás)</t>
  </si>
  <si>
    <t>8/1.</t>
  </si>
  <si>
    <t>8/2.</t>
  </si>
  <si>
    <t>Hévíz Város Térfigyelő kamerarendszerének IV. ütem (7 db kamera+ villamos ellátásánaktervezése és kivitelezése)</t>
  </si>
  <si>
    <t xml:space="preserve">Hévízgyógyfürdő és Szent András Reumakórház kezelésében lévő Dr.Schulhoff sétány fejlesztése GINOP-7.1.9-17-2018-00015 pályázat </t>
  </si>
  <si>
    <t>Szabó Lőrinc u. új útszakasz víz- és szennyvíz közmű kiépítése (pótmunkák nettó10.593 eFt+tervezői díj Br 1.219 e Ft+műszaki ellenőr díja Br 1.551 e Ft) fordított Áfá-s</t>
  </si>
  <si>
    <t>Közvilágítás tervezés, engedélyezés és bővítés (Park utca és Strecker köz)</t>
  </si>
  <si>
    <t>Új parkolóhelyek és sétány kialakítása (Széchenyi utca Kölcsey és Ady utcák közötti szakaszán)</t>
  </si>
  <si>
    <t xml:space="preserve">Hévíz, 022/53 hrsz.hosszúföldek sportlétesítmény kialakítása </t>
  </si>
  <si>
    <t xml:space="preserve">Nagyparkoló zöldterületének és közlekedési ter. megújítása (Zöldváros) TOP-2.1.2-15-ZA1-2016-00004 </t>
  </si>
  <si>
    <t>3</t>
  </si>
  <si>
    <t>"Gyógyhely fejlesztés" GINOP-7.1.9-17-2017-00003 projekt</t>
  </si>
  <si>
    <t>Skoda Octavia személygépkocsi</t>
  </si>
  <si>
    <t>Kötelezettséggel terhelt működési céltartalék: Jogi viták miatti tartalék (Alsópáhok: 3.666 e Ft; Keszthely : 47.875 e Ft)</t>
  </si>
  <si>
    <t>Váratlan kiadások tartaléka</t>
  </si>
  <si>
    <t>502220 "Kultúrbarangolás Hévízen"</t>
  </si>
  <si>
    <t>502207 "Gyógyhely fejlesztés" GINOP-7.1.9-17-2017-00003</t>
  </si>
  <si>
    <t>502211Nagyparkoló megújítás "Zöld város kialakítása" TOP-2.1.2-15 (+ előtető a 902/29 hrsz-on)</t>
  </si>
  <si>
    <t>502219 Termelői piac fejlesztés TOP-1.1.3-15-ZA1-2016-00005</t>
  </si>
  <si>
    <t>505603 Koronavírussal kapcsolatos veszélyhelyzet</t>
  </si>
  <si>
    <t>503107 Jelzőrendszeres Házi segítségnyújtás</t>
  </si>
  <si>
    <t>502217 Új parkoló helyek kialakítása</t>
  </si>
  <si>
    <t>502233 MLSZ pályaépítés rekortán pályaépítés</t>
  </si>
  <si>
    <t xml:space="preserve">  8. számú melléklet a 19/2020. (VI. 29.) rendelethez, 1/8. melléklet az 5/2020 (II. 12.) önkormányzati rendelethez </t>
  </si>
  <si>
    <t xml:space="preserve"> 9. számú melléklet a 19/2020. (VI. 29.) rendelethez, 1/9. melléklet az 5/2020 (II. 12.) önkormányzati rendelethez </t>
  </si>
  <si>
    <t xml:space="preserve">  12. számú melléklet a 19/2020. (VI. 29.) rendelethez, 2/2. melléklet az 5/2020 (II. 12.) önkormányzati rendelethez </t>
  </si>
  <si>
    <t xml:space="preserve">   13. számú melléklet a 19/2020. (VI. 29.) rendelethez, 2/3. melléklet az 5/2020 (II. 12.) önkormányzati rendelethez    </t>
  </si>
  <si>
    <t xml:space="preserve">7. számú melléklet a 19/2020. (VI. 29.) rendelethez, 1/7. melléklet az 5/2020 (II. 12.) önkormányzati rendelethez </t>
  </si>
  <si>
    <t xml:space="preserve"> 6. számú melléklet a 19/2020. (VI. 29.) rendelethez, 1/6. melléklet az 5/2020 (II. 12.) önkormányzati rendelethez </t>
  </si>
  <si>
    <t xml:space="preserve"> 5. számú melléklet a 19/2020. (VI. 29.) rendelethez, 1/5. melléklet az 5/2020 (II. 12.) önkormányzati rendelethez </t>
  </si>
  <si>
    <t xml:space="preserve"> 4. számú melléklet a 19/2020. (VI. 29.) rendelethez, 1/4. melléklet az 5/2020 (II. 12.) önkormányzati rendelethez </t>
  </si>
  <si>
    <t xml:space="preserve">   3. számú melléklet a 19/2020. (VI. 29.) rendelethez, 1/3. melléklet az 5/2020 (II. 12.) önkormányzati rendelethez </t>
  </si>
  <si>
    <t xml:space="preserve">2. számú melléklet a 19/2020. (VI. 29.) rendelethez, 1/2. melléklet az 5/2020 (II. 12.) önkormányzati rendelethez </t>
  </si>
  <si>
    <t xml:space="preserve">1. számú melléklet a 28/2020. (VIII. 14.) rendelethez, 5. melléklet az 5/2020 (II. 12.) önkormányzati rendelethez  </t>
  </si>
  <si>
    <r>
      <t>Háziorvosi ügyeleti ellátás: ügyeleti koordinátor 1 fő</t>
    </r>
    <r>
      <rPr>
        <sz val="11"/>
        <color rgb="FFFF0000"/>
        <rFont val="Times New Roman"/>
        <family val="1"/>
        <charset val="238"/>
      </rPr>
      <t xml:space="preserve">, </t>
    </r>
    <r>
      <rPr>
        <sz val="11"/>
        <rFont val="Times New Roman"/>
        <family val="1"/>
        <charset val="238"/>
      </rPr>
      <t>gkvezető 3 fő, takaritó 1 fő</t>
    </r>
  </si>
  <si>
    <t>Gondnok, kisegítő alkalmazott</t>
  </si>
  <si>
    <t>Műszaki, fenntartási kisegítő alkalmazott</t>
  </si>
  <si>
    <t>Kisegítő alkalmazott (takarítók)</t>
  </si>
  <si>
    <t>Múzeumi adminisztrátor</t>
  </si>
  <si>
    <t>Könyvtári adatrögzítő</t>
  </si>
  <si>
    <t>Mozgóképforgalm., vmint műszaki és kisegítő alk.</t>
  </si>
  <si>
    <t xml:space="preserve">Módosító összeg </t>
  </si>
  <si>
    <t>2020. október… -i módosított előirányzat</t>
  </si>
  <si>
    <r>
      <rPr>
        <b/>
        <sz val="9"/>
        <color rgb="FFFF0000"/>
        <rFont val="Times New Roman"/>
        <family val="1"/>
        <charset val="238"/>
      </rPr>
      <t>2020. évi</t>
    </r>
    <r>
      <rPr>
        <b/>
        <sz val="9"/>
        <color indexed="8"/>
        <rFont val="Times New Roman"/>
        <family val="1"/>
        <charset val="238"/>
      </rPr>
      <t xml:space="preserve"> előirányzat összesen </t>
    </r>
  </si>
  <si>
    <t>Figyelem javítani a fejlécben az évszámot%!!!!!!!!</t>
  </si>
  <si>
    <t>ei</t>
  </si>
  <si>
    <t>Mőd ö</t>
  </si>
  <si>
    <t>Mód ei</t>
  </si>
  <si>
    <t>Ei</t>
  </si>
  <si>
    <t>Mód ö</t>
  </si>
  <si>
    <t>Módosító összeg</t>
  </si>
  <si>
    <t>Módosított ei</t>
  </si>
  <si>
    <t xml:space="preserve"> T/1/1.</t>
  </si>
  <si>
    <t>T/1.</t>
  </si>
  <si>
    <t xml:space="preserve"> T/1/2.</t>
  </si>
  <si>
    <t>T/2.</t>
  </si>
  <si>
    <t xml:space="preserve">  T/4.</t>
  </si>
  <si>
    <t>T/3.</t>
  </si>
  <si>
    <t>T/5.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</si>
</sst>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0;[Red]0"/>
    <numFmt numFmtId="170" formatCode="m\.\ d\.;@"/>
  </numFmts>
  <fonts count="17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i/>
      <sz val="11"/>
      <color rgb="FF0070C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5"/>
      <color indexed="8"/>
      <name val="Times New Roman"/>
      <family val="1"/>
      <charset val="238"/>
    </font>
    <font>
      <sz val="6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/>
      <diagonal/>
    </border>
    <border>
      <left style="thin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/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6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6" fillId="0" borderId="0"/>
    <xf numFmtId="0" fontId="11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1" fillId="0" borderId="0"/>
    <xf numFmtId="0" fontId="20" fillId="0" borderId="0"/>
    <xf numFmtId="0" fontId="93" fillId="0" borderId="0"/>
    <xf numFmtId="0" fontId="19" fillId="0" borderId="0"/>
    <xf numFmtId="0" fontId="18" fillId="0" borderId="0"/>
    <xf numFmtId="0" fontId="66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2033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3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2" fillId="0" borderId="0" xfId="0" applyFont="1"/>
    <xf numFmtId="3" fontId="20" fillId="0" borderId="0" xfId="0" applyNumberFormat="1" applyFont="1"/>
    <xf numFmtId="3" fontId="52" fillId="0" borderId="0" xfId="0" applyNumberFormat="1" applyFont="1"/>
    <xf numFmtId="3" fontId="52" fillId="0" borderId="0" xfId="0" applyNumberFormat="1" applyFont="1" applyBorder="1"/>
    <xf numFmtId="0" fontId="52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57" fillId="0" borderId="0" xfId="0" applyFont="1"/>
    <xf numFmtId="0" fontId="57" fillId="0" borderId="0" xfId="0" applyFont="1" applyBorder="1"/>
    <xf numFmtId="0" fontId="58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0" xfId="78" applyNumberFormat="1" applyFont="1"/>
    <xf numFmtId="0" fontId="28" fillId="0" borderId="0" xfId="78" applyFont="1"/>
    <xf numFmtId="0" fontId="59" fillId="0" borderId="0" xfId="78" applyFont="1"/>
    <xf numFmtId="0" fontId="60" fillId="0" borderId="0" xfId="78" applyFont="1"/>
    <xf numFmtId="0" fontId="30" fillId="0" borderId="0" xfId="78" applyFont="1"/>
    <xf numFmtId="3" fontId="37" fillId="0" borderId="0" xfId="78" applyNumberFormat="1" applyFont="1"/>
    <xf numFmtId="3" fontId="59" fillId="0" borderId="0" xfId="78" applyNumberFormat="1" applyFont="1"/>
    <xf numFmtId="0" fontId="56" fillId="0" borderId="0" xfId="0" applyFont="1"/>
    <xf numFmtId="0" fontId="64" fillId="0" borderId="0" xfId="0" applyFont="1"/>
    <xf numFmtId="3" fontId="56" fillId="0" borderId="0" xfId="0" applyNumberFormat="1" applyFont="1"/>
    <xf numFmtId="3" fontId="56" fillId="0" borderId="0" xfId="0" applyNumberFormat="1" applyFont="1" applyBorder="1"/>
    <xf numFmtId="3" fontId="56" fillId="0" borderId="19" xfId="0" applyNumberFormat="1" applyFont="1" applyBorder="1"/>
    <xf numFmtId="0" fontId="63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5" fillId="0" borderId="0" xfId="0" applyFont="1"/>
    <xf numFmtId="3" fontId="67" fillId="0" borderId="0" xfId="0" applyNumberFormat="1" applyFont="1" applyBorder="1"/>
    <xf numFmtId="3" fontId="68" fillId="0" borderId="12" xfId="0" applyNumberFormat="1" applyFont="1" applyBorder="1" applyAlignment="1">
      <alignment horizontal="center" vertical="center" wrapText="1"/>
    </xf>
    <xf numFmtId="3" fontId="63" fillId="0" borderId="21" xfId="0" applyNumberFormat="1" applyFont="1" applyBorder="1"/>
    <xf numFmtId="3" fontId="56" fillId="0" borderId="22" xfId="0" applyNumberFormat="1" applyFont="1" applyBorder="1"/>
    <xf numFmtId="3" fontId="63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5" fillId="0" borderId="0" xfId="0" applyNumberFormat="1" applyFont="1"/>
    <xf numFmtId="0" fontId="55" fillId="0" borderId="0" xfId="0" applyFont="1" applyAlignment="1">
      <alignment wrapText="1"/>
    </xf>
    <xf numFmtId="3" fontId="31" fillId="0" borderId="0" xfId="0" applyNumberFormat="1" applyFont="1"/>
    <xf numFmtId="0" fontId="70" fillId="0" borderId="0" xfId="0" applyFont="1"/>
    <xf numFmtId="0" fontId="31" fillId="0" borderId="0" xfId="0" applyFont="1"/>
    <xf numFmtId="0" fontId="55" fillId="0" borderId="0" xfId="0" applyFont="1"/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8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3" fillId="0" borderId="15" xfId="0" applyFont="1" applyBorder="1"/>
    <xf numFmtId="3" fontId="25" fillId="0" borderId="15" xfId="0" applyNumberFormat="1" applyFont="1" applyBorder="1"/>
    <xf numFmtId="0" fontId="56" fillId="0" borderId="0" xfId="0" applyFont="1" applyBorder="1"/>
    <xf numFmtId="3" fontId="56" fillId="0" borderId="0" xfId="74" applyNumberFormat="1" applyFont="1" applyBorder="1"/>
    <xf numFmtId="3" fontId="28" fillId="0" borderId="0" xfId="0" applyNumberFormat="1" applyFont="1" applyBorder="1"/>
    <xf numFmtId="0" fontId="62" fillId="0" borderId="0" xfId="0" applyFont="1" applyBorder="1"/>
    <xf numFmtId="3" fontId="28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3" fontId="67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55" fillId="0" borderId="0" xfId="71" applyFont="1" applyAlignment="1">
      <alignment vertical="center"/>
    </xf>
    <xf numFmtId="3" fontId="74" fillId="0" borderId="32" xfId="71" applyNumberFormat="1" applyFont="1" applyFill="1" applyBorder="1" applyAlignment="1">
      <alignment horizontal="center" vertical="center" wrapText="1"/>
    </xf>
    <xf numFmtId="0" fontId="55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5" fillId="0" borderId="0" xfId="71" applyNumberFormat="1" applyFont="1" applyAlignment="1">
      <alignment vertical="center"/>
    </xf>
    <xf numFmtId="0" fontId="75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78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56" fillId="0" borderId="0" xfId="0" applyFont="1" applyAlignment="1">
      <alignment horizontal="right"/>
    </xf>
    <xf numFmtId="0" fontId="63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3" fontId="63" fillId="0" borderId="0" xfId="0" applyNumberFormat="1" applyFont="1" applyAlignment="1">
      <alignment horizontal="center"/>
    </xf>
    <xf numFmtId="3" fontId="63" fillId="0" borderId="34" xfId="0" applyNumberFormat="1" applyFont="1" applyBorder="1" applyAlignment="1">
      <alignment horizontal="center" vertical="center"/>
    </xf>
    <xf numFmtId="3" fontId="63" fillId="0" borderId="35" xfId="0" applyNumberFormat="1" applyFont="1" applyBorder="1" applyAlignment="1">
      <alignment horizontal="center" vertical="center" wrapText="1"/>
    </xf>
    <xf numFmtId="3" fontId="63" fillId="0" borderId="36" xfId="0" applyNumberFormat="1" applyFont="1" applyBorder="1" applyAlignment="1">
      <alignment horizontal="center" vertical="center" wrapText="1"/>
    </xf>
    <xf numFmtId="0" fontId="56" fillId="0" borderId="23" xfId="0" applyFont="1" applyBorder="1" applyAlignment="1">
      <alignment horizontal="right"/>
    </xf>
    <xf numFmtId="0" fontId="56" fillId="0" borderId="0" xfId="0" applyFont="1" applyFill="1" applyBorder="1"/>
    <xf numFmtId="3" fontId="56" fillId="0" borderId="37" xfId="0" applyNumberFormat="1" applyFont="1" applyFill="1" applyBorder="1"/>
    <xf numFmtId="3" fontId="56" fillId="0" borderId="19" xfId="0" applyNumberFormat="1" applyFont="1" applyFill="1" applyBorder="1"/>
    <xf numFmtId="3" fontId="56" fillId="0" borderId="0" xfId="0" applyNumberFormat="1" applyFont="1" applyFill="1" applyBorder="1"/>
    <xf numFmtId="3" fontId="63" fillId="0" borderId="23" xfId="0" applyNumberFormat="1" applyFont="1" applyBorder="1"/>
    <xf numFmtId="3" fontId="56" fillId="0" borderId="0" xfId="0" applyNumberFormat="1" applyFont="1" applyBorder="1" applyAlignment="1">
      <alignment horizontal="center" vertical="center" wrapText="1"/>
    </xf>
    <xf numFmtId="3" fontId="56" fillId="0" borderId="19" xfId="0" applyNumberFormat="1" applyFont="1" applyBorder="1" applyAlignment="1">
      <alignment horizontal="center" vertical="center" wrapText="1"/>
    </xf>
    <xf numFmtId="3" fontId="63" fillId="0" borderId="0" xfId="0" applyNumberFormat="1" applyFont="1"/>
    <xf numFmtId="3" fontId="56" fillId="0" borderId="22" xfId="0" applyNumberFormat="1" applyFont="1" applyFill="1" applyBorder="1"/>
    <xf numFmtId="0" fontId="56" fillId="0" borderId="38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0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6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9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4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1" fillId="0" borderId="0" xfId="0" applyFont="1"/>
    <xf numFmtId="3" fontId="57" fillId="0" borderId="0" xfId="0" applyNumberFormat="1" applyFont="1" applyBorder="1"/>
    <xf numFmtId="3" fontId="74" fillId="0" borderId="45" xfId="71" applyNumberFormat="1" applyFont="1" applyFill="1" applyBorder="1" applyAlignment="1">
      <alignment horizontal="center" vertical="center" wrapText="1"/>
    </xf>
    <xf numFmtId="3" fontId="74" fillId="0" borderId="46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0" fontId="69" fillId="0" borderId="0" xfId="0" applyFont="1" applyBorder="1" applyAlignment="1">
      <alignment horizontal="right"/>
    </xf>
    <xf numFmtId="0" fontId="31" fillId="0" borderId="0" xfId="0" applyFont="1" applyAlignment="1"/>
    <xf numFmtId="3" fontId="64" fillId="0" borderId="0" xfId="0" applyNumberFormat="1" applyFont="1"/>
    <xf numFmtId="3" fontId="57" fillId="0" borderId="0" xfId="0" applyNumberFormat="1" applyFont="1"/>
    <xf numFmtId="3" fontId="58" fillId="0" borderId="0" xfId="0" applyNumberFormat="1" applyFont="1"/>
    <xf numFmtId="3" fontId="72" fillId="0" borderId="0" xfId="0" applyNumberFormat="1" applyFont="1"/>
    <xf numFmtId="3" fontId="24" fillId="0" borderId="0" xfId="0" applyNumberFormat="1" applyFont="1"/>
    <xf numFmtId="3" fontId="77" fillId="0" borderId="0" xfId="0" applyNumberFormat="1" applyFont="1" applyAlignment="1"/>
    <xf numFmtId="0" fontId="22" fillId="0" borderId="47" xfId="0" applyFont="1" applyBorder="1"/>
    <xf numFmtId="0" fontId="30" fillId="0" borderId="0" xfId="0" applyFont="1" applyAlignment="1">
      <alignment horizontal="center" vertical="center" wrapText="1"/>
    </xf>
    <xf numFmtId="3" fontId="56" fillId="0" borderId="34" xfId="0" applyNumberFormat="1" applyFont="1" applyBorder="1" applyAlignment="1">
      <alignment horizontal="center" vertical="center"/>
    </xf>
    <xf numFmtId="3" fontId="58" fillId="0" borderId="33" xfId="0" applyNumberFormat="1" applyFont="1" applyBorder="1"/>
    <xf numFmtId="0" fontId="82" fillId="0" borderId="0" xfId="0" applyFont="1"/>
    <xf numFmtId="3" fontId="63" fillId="0" borderId="50" xfId="0" applyNumberFormat="1" applyFont="1" applyBorder="1" applyAlignment="1">
      <alignment horizontal="center" vertical="center" wrapText="1"/>
    </xf>
    <xf numFmtId="3" fontId="63" fillId="0" borderId="51" xfId="0" applyNumberFormat="1" applyFont="1" applyBorder="1" applyAlignment="1">
      <alignment horizontal="center" vertical="center"/>
    </xf>
    <xf numFmtId="3" fontId="63" fillId="0" borderId="52" xfId="0" applyNumberFormat="1" applyFont="1" applyBorder="1" applyAlignment="1">
      <alignment horizontal="center" vertical="center" wrapText="1"/>
    </xf>
    <xf numFmtId="3" fontId="63" fillId="0" borderId="53" xfId="0" applyNumberFormat="1" applyFont="1" applyBorder="1" applyAlignment="1">
      <alignment horizontal="center" vertical="center" wrapText="1"/>
    </xf>
    <xf numFmtId="3" fontId="56" fillId="0" borderId="0" xfId="0" applyNumberFormat="1" applyFont="1" applyAlignment="1">
      <alignment horizontal="right"/>
    </xf>
    <xf numFmtId="3" fontId="63" fillId="0" borderId="54" xfId="0" applyNumberFormat="1" applyFont="1" applyBorder="1" applyAlignment="1">
      <alignment horizontal="center" vertical="center" wrapText="1"/>
    </xf>
    <xf numFmtId="3" fontId="63" fillId="0" borderId="42" xfId="0" applyNumberFormat="1" applyFont="1" applyBorder="1" applyAlignment="1">
      <alignment horizontal="center" vertical="center" wrapText="1"/>
    </xf>
    <xf numFmtId="3" fontId="56" fillId="0" borderId="55" xfId="0" applyNumberFormat="1" applyFont="1" applyBorder="1" applyAlignment="1">
      <alignment horizontal="right" vertical="center" wrapText="1"/>
    </xf>
    <xf numFmtId="3" fontId="63" fillId="0" borderId="56" xfId="0" applyNumberFormat="1" applyFont="1" applyBorder="1" applyAlignment="1">
      <alignment horizontal="right" vertical="center" wrapText="1"/>
    </xf>
    <xf numFmtId="3" fontId="57" fillId="0" borderId="0" xfId="0" applyNumberFormat="1" applyFont="1" applyBorder="1" applyAlignment="1">
      <alignment horizontal="right"/>
    </xf>
    <xf numFmtId="3" fontId="57" fillId="0" borderId="57" xfId="0" applyNumberFormat="1" applyFont="1" applyBorder="1" applyAlignment="1">
      <alignment horizontal="right"/>
    </xf>
    <xf numFmtId="3" fontId="58" fillId="0" borderId="58" xfId="0" applyNumberFormat="1" applyFont="1" applyBorder="1"/>
    <xf numFmtId="49" fontId="28" fillId="0" borderId="0" xfId="78" applyNumberFormat="1" applyFont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9" xfId="0" applyBorder="1" applyAlignment="1"/>
    <xf numFmtId="0" fontId="83" fillId="0" borderId="0" xfId="0" applyFont="1"/>
    <xf numFmtId="0" fontId="87" fillId="0" borderId="0" xfId="0" applyFont="1"/>
    <xf numFmtId="0" fontId="87" fillId="0" borderId="0" xfId="0" applyFont="1" applyAlignment="1">
      <alignment horizontal="right"/>
    </xf>
    <xf numFmtId="0" fontId="90" fillId="0" borderId="0" xfId="0" applyFont="1"/>
    <xf numFmtId="3" fontId="87" fillId="0" borderId="0" xfId="0" applyNumberFormat="1" applyFont="1" applyBorder="1"/>
    <xf numFmtId="0" fontId="87" fillId="0" borderId="0" xfId="0" applyFont="1" applyBorder="1"/>
    <xf numFmtId="0" fontId="88" fillId="0" borderId="0" xfId="0" applyFont="1"/>
    <xf numFmtId="3" fontId="88" fillId="0" borderId="0" xfId="0" applyNumberFormat="1" applyFont="1"/>
    <xf numFmtId="3" fontId="87" fillId="0" borderId="0" xfId="0" applyNumberFormat="1" applyFont="1"/>
    <xf numFmtId="3" fontId="63" fillId="0" borderId="60" xfId="0" applyNumberFormat="1" applyFont="1" applyFill="1" applyBorder="1"/>
    <xf numFmtId="3" fontId="63" fillId="0" borderId="61" xfId="0" applyNumberFormat="1" applyFont="1" applyBorder="1"/>
    <xf numFmtId="3" fontId="39" fillId="0" borderId="0" xfId="0" applyNumberFormat="1" applyFont="1" applyAlignment="1">
      <alignment horizontal="right"/>
    </xf>
    <xf numFmtId="3" fontId="91" fillId="0" borderId="12" xfId="0" applyNumberFormat="1" applyFont="1" applyBorder="1" applyAlignment="1">
      <alignment horizontal="center" vertical="center" wrapText="1"/>
    </xf>
    <xf numFmtId="3" fontId="57" fillId="0" borderId="0" xfId="74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2" fillId="0" borderId="0" xfId="73" applyFont="1"/>
    <xf numFmtId="0" fontId="47" fillId="0" borderId="0" xfId="73" applyFont="1"/>
    <xf numFmtId="0" fontId="50" fillId="0" borderId="0" xfId="73" applyFont="1"/>
    <xf numFmtId="0" fontId="23" fillId="0" borderId="0" xfId="77" applyFont="1"/>
    <xf numFmtId="0" fontId="20" fillId="0" borderId="0" xfId="77" applyFont="1"/>
    <xf numFmtId="0" fontId="52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2" fillId="0" borderId="0" xfId="77" applyFont="1"/>
    <xf numFmtId="0" fontId="42" fillId="0" borderId="0" xfId="73" applyFont="1"/>
    <xf numFmtId="3" fontId="42" fillId="0" borderId="0" xfId="73" applyNumberFormat="1" applyFont="1"/>
    <xf numFmtId="0" fontId="51" fillId="0" borderId="0" xfId="77" applyFont="1"/>
    <xf numFmtId="3" fontId="51" fillId="0" borderId="0" xfId="77" applyNumberFormat="1" applyFont="1"/>
    <xf numFmtId="0" fontId="51" fillId="0" borderId="0" xfId="77" applyFont="1" applyAlignment="1">
      <alignment horizontal="right"/>
    </xf>
    <xf numFmtId="9" fontId="51" fillId="0" borderId="0" xfId="77" applyNumberFormat="1" applyFont="1" applyAlignment="1">
      <alignment horizontal="right"/>
    </xf>
    <xf numFmtId="3" fontId="52" fillId="0" borderId="0" xfId="77" applyNumberFormat="1" applyFont="1"/>
    <xf numFmtId="0" fontId="52" fillId="0" borderId="0" xfId="77" applyFont="1" applyAlignment="1">
      <alignment horizontal="right"/>
    </xf>
    <xf numFmtId="3" fontId="82" fillId="0" borderId="0" xfId="0" applyNumberFormat="1" applyFont="1"/>
    <xf numFmtId="0" fontId="97" fillId="0" borderId="0" xfId="72" applyFont="1" applyAlignment="1"/>
    <xf numFmtId="0" fontId="97" fillId="0" borderId="0" xfId="72" applyFont="1" applyAlignment="1">
      <alignment horizontal="center"/>
    </xf>
    <xf numFmtId="0" fontId="95" fillId="0" borderId="0" xfId="72" applyFont="1" applyAlignment="1">
      <alignment horizontal="center"/>
    </xf>
    <xf numFmtId="0" fontId="95" fillId="0" borderId="0" xfId="72" applyFont="1" applyAlignment="1">
      <alignment horizontal="right"/>
    </xf>
    <xf numFmtId="0" fontId="97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1" fillId="0" borderId="0" xfId="72" applyFont="1" applyBorder="1" applyAlignment="1"/>
    <xf numFmtId="0" fontId="51" fillId="0" borderId="0" xfId="72" applyFont="1" applyBorder="1" applyAlignment="1" applyProtection="1">
      <alignment wrapText="1"/>
      <protection locked="0"/>
    </xf>
    <xf numFmtId="3" fontId="95" fillId="0" borderId="0" xfId="72" applyNumberFormat="1" applyFont="1" applyAlignment="1"/>
    <xf numFmtId="0" fontId="95" fillId="0" borderId="0" xfId="72" applyFont="1" applyBorder="1" applyAlignment="1">
      <alignment horizontal="center"/>
    </xf>
    <xf numFmtId="0" fontId="95" fillId="0" borderId="0" xfId="72" applyFont="1" applyAlignment="1">
      <alignment horizontal="left"/>
    </xf>
    <xf numFmtId="0" fontId="95" fillId="0" borderId="0" xfId="72" applyFont="1" applyAlignment="1"/>
    <xf numFmtId="14" fontId="95" fillId="0" borderId="0" xfId="72" applyNumberFormat="1" applyFont="1" applyAlignment="1">
      <alignment horizontal="right"/>
    </xf>
    <xf numFmtId="0" fontId="95" fillId="0" borderId="0" xfId="72" applyFont="1" applyBorder="1" applyAlignment="1">
      <alignment horizontal="left"/>
    </xf>
    <xf numFmtId="0" fontId="95" fillId="0" borderId="0" xfId="72" applyFont="1" applyBorder="1" applyAlignment="1">
      <alignment horizontal="left" wrapText="1"/>
    </xf>
    <xf numFmtId="14" fontId="95" fillId="0" borderId="0" xfId="72" applyNumberFormat="1" applyFont="1" applyBorder="1" applyAlignment="1">
      <alignment horizontal="right"/>
    </xf>
    <xf numFmtId="0" fontId="95" fillId="0" borderId="0" xfId="72" applyFont="1" applyBorder="1" applyAlignment="1">
      <alignment horizontal="right"/>
    </xf>
    <xf numFmtId="14" fontId="95" fillId="0" borderId="0" xfId="72" applyNumberFormat="1" applyFont="1" applyBorder="1" applyAlignment="1" applyProtection="1">
      <alignment horizontal="left"/>
      <protection locked="0"/>
    </xf>
    <xf numFmtId="0" fontId="95" fillId="0" borderId="0" xfId="72" applyFont="1" applyBorder="1" applyAlignment="1" applyProtection="1">
      <alignment horizontal="left" wrapText="1"/>
      <protection locked="0"/>
    </xf>
    <xf numFmtId="14" fontId="95" fillId="0" borderId="0" xfId="72" applyNumberFormat="1" applyFont="1" applyBorder="1" applyAlignment="1" applyProtection="1">
      <alignment horizontal="right"/>
      <protection locked="0"/>
    </xf>
    <xf numFmtId="1" fontId="95" fillId="0" borderId="0" xfId="72" applyNumberFormat="1" applyFont="1" applyBorder="1" applyAlignment="1" applyProtection="1">
      <alignment wrapText="1"/>
      <protection locked="0"/>
    </xf>
    <xf numFmtId="1" fontId="95" fillId="0" borderId="0" xfId="72" applyNumberFormat="1" applyFont="1" applyBorder="1" applyAlignment="1" applyProtection="1">
      <protection locked="0"/>
    </xf>
    <xf numFmtId="1" fontId="51" fillId="0" borderId="0" xfId="72" applyNumberFormat="1" applyFont="1" applyBorder="1" applyAlignment="1" applyProtection="1">
      <protection locked="0"/>
    </xf>
    <xf numFmtId="0" fontId="51" fillId="0" borderId="0" xfId="72" applyFont="1" applyBorder="1" applyAlignment="1" applyProtection="1">
      <alignment horizontal="right" wrapText="1"/>
      <protection locked="0"/>
    </xf>
    <xf numFmtId="3" fontId="95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5" fillId="0" borderId="0" xfId="72" applyFont="1" applyBorder="1" applyAlignment="1" applyProtection="1">
      <alignment wrapText="1"/>
      <protection locked="0"/>
    </xf>
    <xf numFmtId="1" fontId="95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5" fillId="0" borderId="0" xfId="72" applyFont="1"/>
    <xf numFmtId="0" fontId="95" fillId="0" borderId="0" xfId="72" applyFont="1" applyAlignment="1">
      <alignment horizontal="left" wrapText="1"/>
    </xf>
    <xf numFmtId="0" fontId="95" fillId="0" borderId="0" xfId="72" applyFont="1" applyAlignment="1">
      <alignment wrapText="1"/>
    </xf>
    <xf numFmtId="0" fontId="95" fillId="0" borderId="0" xfId="72" applyFont="1" applyAlignment="1">
      <alignment horizontal="right" wrapText="1"/>
    </xf>
    <xf numFmtId="3" fontId="95" fillId="0" borderId="0" xfId="72" applyNumberFormat="1" applyFont="1" applyAlignment="1">
      <alignment wrapText="1"/>
    </xf>
    <xf numFmtId="0" fontId="95" fillId="0" borderId="0" xfId="72" applyFont="1" applyBorder="1" applyAlignment="1">
      <alignment wrapText="1"/>
    </xf>
    <xf numFmtId="0" fontId="95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5" fillId="0" borderId="0" xfId="72" applyNumberFormat="1" applyFont="1"/>
    <xf numFmtId="0" fontId="52" fillId="0" borderId="0" xfId="72" applyFont="1" applyBorder="1" applyAlignment="1"/>
    <xf numFmtId="0" fontId="52" fillId="0" borderId="0" xfId="72" applyFont="1" applyAlignment="1"/>
    <xf numFmtId="49" fontId="97" fillId="0" borderId="24" xfId="72" applyNumberFormat="1" applyFont="1" applyBorder="1" applyAlignment="1">
      <alignment horizontal="center"/>
    </xf>
    <xf numFmtId="0" fontId="97" fillId="0" borderId="24" xfId="72" applyFont="1" applyBorder="1" applyAlignment="1"/>
    <xf numFmtId="49" fontId="52" fillId="0" borderId="0" xfId="72" applyNumberFormat="1" applyFont="1" applyBorder="1" applyAlignment="1">
      <alignment horizontal="center"/>
    </xf>
    <xf numFmtId="0" fontId="97" fillId="0" borderId="0" xfId="72" applyFont="1" applyAlignment="1">
      <alignment horizontal="left"/>
    </xf>
    <xf numFmtId="0" fontId="97" fillId="0" borderId="0" xfId="72" applyFont="1" applyBorder="1" applyAlignment="1">
      <alignment horizontal="center"/>
    </xf>
    <xf numFmtId="0" fontId="97" fillId="0" borderId="0" xfId="72" applyFont="1" applyBorder="1" applyAlignment="1">
      <alignment horizontal="right"/>
    </xf>
    <xf numFmtId="0" fontId="98" fillId="0" borderId="0" xfId="72" applyFont="1" applyBorder="1" applyAlignment="1">
      <alignment horizontal="left"/>
    </xf>
    <xf numFmtId="3" fontId="97" fillId="0" borderId="24" xfId="72" applyNumberFormat="1" applyFont="1" applyBorder="1" applyAlignment="1"/>
    <xf numFmtId="3" fontId="101" fillId="0" borderId="0" xfId="0" applyNumberFormat="1" applyFont="1"/>
    <xf numFmtId="3" fontId="56" fillId="0" borderId="62" xfId="74" applyNumberFormat="1" applyFont="1" applyBorder="1"/>
    <xf numFmtId="3" fontId="34" fillId="0" borderId="62" xfId="0" applyNumberFormat="1" applyFont="1" applyBorder="1"/>
    <xf numFmtId="3" fontId="28" fillId="0" borderId="62" xfId="0" applyNumberFormat="1" applyFont="1" applyBorder="1"/>
    <xf numFmtId="3" fontId="38" fillId="0" borderId="62" xfId="0" applyNumberFormat="1" applyFont="1" applyBorder="1"/>
    <xf numFmtId="3" fontId="28" fillId="0" borderId="63" xfId="0" applyNumberFormat="1" applyFont="1" applyBorder="1"/>
    <xf numFmtId="3" fontId="56" fillId="0" borderId="62" xfId="0" applyNumberFormat="1" applyFont="1" applyBorder="1"/>
    <xf numFmtId="0" fontId="51" fillId="0" borderId="0" xfId="73" applyFont="1" applyAlignment="1">
      <alignment horizontal="right"/>
    </xf>
    <xf numFmtId="0" fontId="52" fillId="0" borderId="0" xfId="73" applyFont="1" applyAlignment="1">
      <alignment horizontal="center"/>
    </xf>
    <xf numFmtId="0" fontId="50" fillId="0" borderId="0" xfId="73" applyFont="1" applyAlignment="1">
      <alignment horizontal="center"/>
    </xf>
    <xf numFmtId="0" fontId="50" fillId="0" borderId="0" xfId="73" applyFont="1" applyAlignment="1">
      <alignment horizontal="right"/>
    </xf>
    <xf numFmtId="0" fontId="52" fillId="0" borderId="24" xfId="73" applyFont="1" applyBorder="1" applyAlignment="1">
      <alignment horizontal="center"/>
    </xf>
    <xf numFmtId="0" fontId="52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95" fillId="0" borderId="0" xfId="73" applyFont="1"/>
    <xf numFmtId="3" fontId="35" fillId="0" borderId="63" xfId="0" applyNumberFormat="1" applyFont="1" applyBorder="1"/>
    <xf numFmtId="3" fontId="57" fillId="0" borderId="62" xfId="74" applyNumberFormat="1" applyFont="1" applyBorder="1"/>
    <xf numFmtId="3" fontId="57" fillId="0" borderId="62" xfId="0" applyNumberFormat="1" applyFont="1" applyBorder="1"/>
    <xf numFmtId="0" fontId="22" fillId="0" borderId="63" xfId="0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7" fillId="0" borderId="19" xfId="0" applyNumberFormat="1" applyFont="1" applyBorder="1"/>
    <xf numFmtId="3" fontId="57" fillId="0" borderId="19" xfId="0" applyNumberFormat="1" applyFont="1" applyFill="1" applyBorder="1"/>
    <xf numFmtId="3" fontId="57" fillId="0" borderId="22" xfId="0" applyNumberFormat="1" applyFont="1" applyBorder="1"/>
    <xf numFmtId="3" fontId="57" fillId="0" borderId="0" xfId="0" applyNumberFormat="1" applyFont="1" applyFill="1" applyBorder="1"/>
    <xf numFmtId="3" fontId="58" fillId="0" borderId="66" xfId="0" applyNumberFormat="1" applyFont="1" applyBorder="1"/>
    <xf numFmtId="3" fontId="63" fillId="0" borderId="68" xfId="0" applyNumberFormat="1" applyFont="1" applyBorder="1" applyAlignment="1">
      <alignment horizontal="right" vertical="center" wrapText="1"/>
    </xf>
    <xf numFmtId="3" fontId="63" fillId="0" borderId="69" xfId="0" applyNumberFormat="1" applyFont="1" applyBorder="1" applyAlignment="1">
      <alignment horizontal="center" vertical="center" wrapText="1"/>
    </xf>
    <xf numFmtId="0" fontId="42" fillId="0" borderId="0" xfId="0" applyFont="1" applyBorder="1"/>
    <xf numFmtId="0" fontId="56" fillId="0" borderId="0" xfId="0" applyFont="1" applyBorder="1" applyAlignment="1">
      <alignment horizontal="left"/>
    </xf>
    <xf numFmtId="3" fontId="56" fillId="0" borderId="22" xfId="0" applyNumberFormat="1" applyFont="1" applyBorder="1" applyAlignment="1">
      <alignment horizontal="right" wrapText="1"/>
    </xf>
    <xf numFmtId="3" fontId="56" fillId="0" borderId="0" xfId="0" applyNumberFormat="1" applyFont="1" applyBorder="1" applyAlignment="1"/>
    <xf numFmtId="0" fontId="63" fillId="0" borderId="48" xfId="0" applyFont="1" applyFill="1" applyBorder="1" applyAlignment="1"/>
    <xf numFmtId="3" fontId="56" fillId="0" borderId="70" xfId="0" applyNumberFormat="1" applyFont="1" applyFill="1" applyBorder="1"/>
    <xf numFmtId="3" fontId="56" fillId="0" borderId="62" xfId="0" applyNumberFormat="1" applyFont="1" applyBorder="1" applyAlignment="1">
      <alignment horizontal="center" vertical="center" wrapText="1"/>
    </xf>
    <xf numFmtId="3" fontId="63" fillId="0" borderId="62" xfId="0" applyNumberFormat="1" applyFont="1" applyBorder="1"/>
    <xf numFmtId="3" fontId="58" fillId="0" borderId="62" xfId="0" applyNumberFormat="1" applyFont="1" applyBorder="1"/>
    <xf numFmtId="3" fontId="63" fillId="0" borderId="71" xfId="0" applyNumberFormat="1" applyFont="1" applyFill="1" applyBorder="1"/>
    <xf numFmtId="3" fontId="63" fillId="0" borderId="57" xfId="0" applyNumberFormat="1" applyFont="1" applyBorder="1" applyAlignment="1">
      <alignment horizontal="right" vertical="center" wrapText="1"/>
    </xf>
    <xf numFmtId="0" fontId="63" fillId="0" borderId="72" xfId="0" applyFont="1" applyFill="1" applyBorder="1" applyAlignment="1"/>
    <xf numFmtId="3" fontId="63" fillId="0" borderId="49" xfId="0" applyNumberFormat="1" applyFont="1" applyFill="1" applyBorder="1"/>
    <xf numFmtId="3" fontId="63" fillId="0" borderId="60" xfId="0" applyNumberFormat="1" applyFont="1" applyBorder="1"/>
    <xf numFmtId="3" fontId="63" fillId="0" borderId="73" xfId="0" applyNumberFormat="1" applyFont="1" applyBorder="1"/>
    <xf numFmtId="3" fontId="63" fillId="0" borderId="74" xfId="0" applyNumberFormat="1" applyFont="1" applyBorder="1"/>
    <xf numFmtId="3" fontId="63" fillId="0" borderId="62" xfId="0" applyNumberFormat="1" applyFont="1" applyBorder="1" applyAlignment="1">
      <alignment horizontal="right"/>
    </xf>
    <xf numFmtId="0" fontId="56" fillId="0" borderId="0" xfId="0" applyFont="1" applyBorder="1" applyAlignment="1">
      <alignment horizontal="right"/>
    </xf>
    <xf numFmtId="0" fontId="38" fillId="0" borderId="22" xfId="0" applyFont="1" applyBorder="1"/>
    <xf numFmtId="0" fontId="39" fillId="0" borderId="22" xfId="0" applyFont="1" applyBorder="1"/>
    <xf numFmtId="3" fontId="58" fillId="0" borderId="60" xfId="0" applyNumberFormat="1" applyFont="1" applyFill="1" applyBorder="1"/>
    <xf numFmtId="3" fontId="58" fillId="0" borderId="73" xfId="0" applyNumberFormat="1" applyFont="1" applyFill="1" applyBorder="1"/>
    <xf numFmtId="3" fontId="55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07" fillId="0" borderId="0" xfId="0" applyFont="1"/>
    <xf numFmtId="0" fontId="1" fillId="0" borderId="0" xfId="70" applyAlignment="1">
      <alignment vertical="center"/>
    </xf>
    <xf numFmtId="0" fontId="29" fillId="0" borderId="47" xfId="71" applyFont="1" applyBorder="1" applyAlignment="1">
      <alignment vertical="center"/>
    </xf>
    <xf numFmtId="3" fontId="22" fillId="0" borderId="47" xfId="71" applyNumberFormat="1" applyFont="1" applyFill="1" applyBorder="1" applyAlignment="1">
      <alignment vertical="center"/>
    </xf>
    <xf numFmtId="0" fontId="32" fillId="0" borderId="47" xfId="71" applyFont="1" applyBorder="1" applyAlignment="1">
      <alignment vertical="center"/>
    </xf>
    <xf numFmtId="3" fontId="25" fillId="0" borderId="0" xfId="0" applyNumberFormat="1" applyFont="1" applyFill="1"/>
    <xf numFmtId="3" fontId="56" fillId="0" borderId="0" xfId="0" applyNumberFormat="1" applyFont="1" applyBorder="1" applyAlignment="1">
      <alignment horizontal="right"/>
    </xf>
    <xf numFmtId="0" fontId="56" fillId="0" borderId="68" xfId="0" applyFont="1" applyBorder="1"/>
    <xf numFmtId="0" fontId="56" fillId="0" borderId="62" xfId="0" applyFont="1" applyBorder="1"/>
    <xf numFmtId="0" fontId="56" fillId="0" borderId="64" xfId="0" applyFont="1" applyBorder="1"/>
    <xf numFmtId="3" fontId="63" fillId="0" borderId="64" xfId="0" applyNumberFormat="1" applyFont="1" applyBorder="1" applyAlignment="1">
      <alignment horizontal="right"/>
    </xf>
    <xf numFmtId="3" fontId="107" fillId="0" borderId="0" xfId="0" applyNumberFormat="1" applyFont="1"/>
    <xf numFmtId="3" fontId="108" fillId="0" borderId="0" xfId="0" applyNumberFormat="1" applyFont="1"/>
    <xf numFmtId="0" fontId="107" fillId="0" borderId="0" xfId="0" applyFont="1" applyBorder="1"/>
    <xf numFmtId="0" fontId="108" fillId="0" borderId="0" xfId="0" applyFont="1"/>
    <xf numFmtId="0" fontId="28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7" xfId="0" applyNumberFormat="1" applyFont="1" applyFill="1" applyBorder="1"/>
    <xf numFmtId="3" fontId="57" fillId="0" borderId="19" xfId="0" applyNumberFormat="1" applyFont="1" applyBorder="1" applyAlignment="1">
      <alignment horizontal="right" wrapText="1"/>
    </xf>
    <xf numFmtId="0" fontId="43" fillId="0" borderId="0" xfId="0" applyFont="1" applyBorder="1"/>
    <xf numFmtId="167" fontId="20" fillId="0" borderId="0" xfId="0" applyNumberFormat="1" applyFont="1"/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2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3" fillId="0" borderId="22" xfId="71" applyFont="1" applyBorder="1" applyAlignment="1">
      <alignment vertical="center" wrapText="1"/>
    </xf>
    <xf numFmtId="0" fontId="40" fillId="0" borderId="22" xfId="0" applyFont="1" applyBorder="1"/>
    <xf numFmtId="0" fontId="37" fillId="0" borderId="22" xfId="78" applyFont="1" applyBorder="1"/>
    <xf numFmtId="0" fontId="23" fillId="0" borderId="22" xfId="0" applyFont="1" applyBorder="1"/>
    <xf numFmtId="0" fontId="35" fillId="0" borderId="0" xfId="78" applyFont="1" applyBorder="1"/>
    <xf numFmtId="3" fontId="43" fillId="0" borderId="43" xfId="0" applyNumberFormat="1" applyFont="1" applyBorder="1"/>
    <xf numFmtId="3" fontId="42" fillId="0" borderId="78" xfId="0" applyNumberFormat="1" applyFont="1" applyBorder="1"/>
    <xf numFmtId="0" fontId="42" fillId="0" borderId="79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3" fontId="31" fillId="0" borderId="26" xfId="0" applyNumberFormat="1" applyFont="1" applyBorder="1"/>
    <xf numFmtId="3" fontId="116" fillId="0" borderId="24" xfId="71" applyNumberFormat="1" applyFont="1" applyBorder="1" applyAlignment="1">
      <alignment vertical="center"/>
    </xf>
    <xf numFmtId="0" fontId="53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97" fillId="0" borderId="24" xfId="72" applyNumberFormat="1" applyFont="1" applyFill="1" applyBorder="1" applyAlignment="1">
      <alignment horizontal="center"/>
    </xf>
    <xf numFmtId="0" fontId="53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3" fillId="0" borderId="0" xfId="72" applyFont="1" applyFill="1" applyBorder="1" applyAlignment="1">
      <alignment horizontal="center"/>
    </xf>
    <xf numFmtId="0" fontId="53" fillId="0" borderId="0" xfId="72" applyFont="1" applyFill="1" applyAlignment="1">
      <alignment horizontal="left"/>
    </xf>
    <xf numFmtId="0" fontId="53" fillId="0" borderId="0" xfId="72" applyFont="1" applyFill="1" applyAlignment="1"/>
    <xf numFmtId="3" fontId="53" fillId="0" borderId="0" xfId="72" applyNumberFormat="1" applyFont="1" applyFill="1" applyAlignment="1"/>
    <xf numFmtId="0" fontId="53" fillId="0" borderId="0" xfId="72" applyFont="1" applyFill="1" applyBorder="1" applyAlignment="1">
      <alignment horizontal="left"/>
    </xf>
    <xf numFmtId="0" fontId="53" fillId="0" borderId="0" xfId="72" applyFont="1" applyFill="1" applyBorder="1" applyAlignment="1">
      <alignment horizontal="left" wrapText="1"/>
    </xf>
    <xf numFmtId="3" fontId="53" fillId="0" borderId="0" xfId="72" applyNumberFormat="1" applyFont="1" applyFill="1" applyBorder="1" applyAlignment="1">
      <alignment horizontal="right"/>
    </xf>
    <xf numFmtId="14" fontId="53" fillId="0" borderId="0" xfId="72" applyNumberFormat="1" applyFont="1" applyFill="1" applyBorder="1" applyAlignment="1" applyProtection="1">
      <alignment horizontal="left"/>
      <protection locked="0"/>
    </xf>
    <xf numFmtId="0" fontId="53" fillId="0" borderId="0" xfId="72" applyFont="1" applyFill="1" applyBorder="1" applyAlignment="1" applyProtection="1">
      <alignment horizontal="left" wrapText="1"/>
      <protection locked="0"/>
    </xf>
    <xf numFmtId="3" fontId="53" fillId="0" borderId="0" xfId="72" applyNumberFormat="1" applyFont="1" applyFill="1" applyBorder="1" applyAlignment="1" applyProtection="1">
      <alignment wrapText="1"/>
      <protection locked="0"/>
    </xf>
    <xf numFmtId="14" fontId="53" fillId="0" borderId="0" xfId="72" applyNumberFormat="1" applyFont="1" applyFill="1" applyBorder="1" applyAlignment="1" applyProtection="1">
      <alignment horizontal="left" vertical="center"/>
      <protection locked="0"/>
    </xf>
    <xf numFmtId="3" fontId="119" fillId="0" borderId="0" xfId="0" applyNumberFormat="1" applyFont="1" applyFill="1"/>
    <xf numFmtId="14" fontId="95" fillId="0" borderId="0" xfId="72" applyNumberFormat="1" applyFont="1" applyFill="1" applyBorder="1" applyAlignment="1" applyProtection="1">
      <alignment horizontal="left"/>
      <protection locked="0"/>
    </xf>
    <xf numFmtId="3" fontId="120" fillId="0" borderId="0" xfId="72" applyNumberFormat="1" applyFont="1" applyFill="1" applyBorder="1" applyAlignment="1" applyProtection="1">
      <alignment wrapText="1"/>
      <protection locked="0"/>
    </xf>
    <xf numFmtId="3" fontId="95" fillId="0" borderId="0" xfId="0" applyNumberFormat="1" applyFont="1" applyFill="1"/>
    <xf numFmtId="3" fontId="95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1" fillId="0" borderId="0" xfId="0" applyFont="1" applyFill="1"/>
    <xf numFmtId="0" fontId="122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3" fillId="0" borderId="0" xfId="72" applyNumberFormat="1" applyFont="1" applyFill="1" applyAlignment="1">
      <alignment horizontal="right"/>
    </xf>
    <xf numFmtId="14" fontId="53" fillId="0" borderId="0" xfId="72" applyNumberFormat="1" applyFont="1" applyFill="1" applyBorder="1" applyAlignment="1">
      <alignment horizontal="right"/>
    </xf>
    <xf numFmtId="0" fontId="53" fillId="0" borderId="0" xfId="72" applyFont="1" applyFill="1" applyAlignment="1">
      <alignment horizontal="right"/>
    </xf>
    <xf numFmtId="14" fontId="53" fillId="0" borderId="0" xfId="72" applyNumberFormat="1" applyFont="1" applyFill="1" applyBorder="1" applyAlignment="1" applyProtection="1">
      <alignment horizontal="right"/>
      <protection locked="0"/>
    </xf>
    <xf numFmtId="0" fontId="53" fillId="0" borderId="0" xfId="72" applyFont="1" applyFill="1" applyBorder="1" applyAlignment="1">
      <alignment horizontal="center" vertical="center"/>
    </xf>
    <xf numFmtId="0" fontId="53" fillId="0" borderId="0" xfId="72" applyFont="1" applyFill="1" applyBorder="1" applyAlignment="1" applyProtection="1">
      <alignment horizontal="left" vertical="center" wrapText="1"/>
      <protection locked="0"/>
    </xf>
    <xf numFmtId="14" fontId="53" fillId="0" borderId="0" xfId="72" applyNumberFormat="1" applyFont="1" applyFill="1" applyBorder="1" applyAlignment="1" applyProtection="1">
      <alignment horizontal="right" vertical="center"/>
      <protection locked="0"/>
    </xf>
    <xf numFmtId="3" fontId="53" fillId="0" borderId="0" xfId="72" applyNumberFormat="1" applyFont="1" applyFill="1" applyBorder="1" applyAlignment="1" applyProtection="1">
      <alignment vertical="center" wrapText="1"/>
      <protection locked="0"/>
    </xf>
    <xf numFmtId="14" fontId="95" fillId="0" borderId="0" xfId="72" applyNumberFormat="1" applyFont="1" applyFill="1" applyBorder="1" applyAlignment="1" applyProtection="1">
      <alignment horizontal="right"/>
      <protection locked="0"/>
    </xf>
    <xf numFmtId="0" fontId="119" fillId="0" borderId="0" xfId="0" applyFont="1" applyFill="1" applyAlignment="1">
      <alignment horizontal="center"/>
    </xf>
    <xf numFmtId="3" fontId="122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17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3" fillId="0" borderId="24" xfId="71" applyNumberFormat="1" applyFont="1" applyFill="1" applyBorder="1" applyAlignment="1">
      <alignment vertical="center"/>
    </xf>
    <xf numFmtId="0" fontId="116" fillId="0" borderId="24" xfId="71" applyFont="1" applyBorder="1" applyAlignment="1">
      <alignment vertical="center"/>
    </xf>
    <xf numFmtId="4" fontId="116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06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17" fillId="0" borderId="24" xfId="71" applyNumberFormat="1" applyFont="1" applyFill="1" applyBorder="1" applyAlignment="1">
      <alignment vertical="center"/>
    </xf>
    <xf numFmtId="3" fontId="124" fillId="0" borderId="24" xfId="71" applyNumberFormat="1" applyFont="1" applyFill="1" applyBorder="1" applyAlignment="1">
      <alignment vertical="center" wrapText="1"/>
    </xf>
    <xf numFmtId="0" fontId="116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17" fillId="0" borderId="24" xfId="71" applyNumberFormat="1" applyFont="1" applyFill="1" applyBorder="1" applyAlignment="1">
      <alignment vertical="center"/>
    </xf>
    <xf numFmtId="165" fontId="117" fillId="0" borderId="24" xfId="71" applyNumberFormat="1" applyFont="1" applyFill="1" applyBorder="1" applyAlignment="1">
      <alignment vertical="center"/>
    </xf>
    <xf numFmtId="168" fontId="117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Border="1" applyAlignment="1">
      <alignment vertical="center"/>
    </xf>
    <xf numFmtId="3" fontId="117" fillId="0" borderId="24" xfId="71" applyNumberFormat="1" applyFont="1" applyBorder="1" applyAlignment="1">
      <alignment horizontal="right" vertical="center"/>
    </xf>
    <xf numFmtId="165" fontId="117" fillId="0" borderId="24" xfId="71" applyNumberFormat="1" applyFont="1" applyBorder="1" applyAlignment="1">
      <alignment vertical="center"/>
    </xf>
    <xf numFmtId="0" fontId="125" fillId="0" borderId="24" xfId="75" applyFont="1" applyBorder="1" applyAlignment="1">
      <alignment vertical="center"/>
    </xf>
    <xf numFmtId="3" fontId="117" fillId="0" borderId="24" xfId="75" applyNumberFormat="1" applyFont="1" applyBorder="1" applyAlignment="1">
      <alignment vertical="center"/>
    </xf>
    <xf numFmtId="0" fontId="106" fillId="0" borderId="24" xfId="71" applyFont="1" applyBorder="1" applyAlignment="1">
      <alignment vertical="center" wrapText="1"/>
    </xf>
    <xf numFmtId="9" fontId="117" fillId="0" borderId="24" xfId="71" applyNumberFormat="1" applyFont="1" applyFill="1" applyBorder="1" applyAlignment="1">
      <alignment vertical="center"/>
    </xf>
    <xf numFmtId="0" fontId="116" fillId="0" borderId="25" xfId="71" applyFont="1" applyBorder="1" applyAlignment="1">
      <alignment vertical="center" wrapText="1"/>
    </xf>
    <xf numFmtId="3" fontId="117" fillId="0" borderId="25" xfId="71" applyNumberFormat="1" applyFont="1" applyBorder="1" applyAlignment="1">
      <alignment vertical="center"/>
    </xf>
    <xf numFmtId="3" fontId="117" fillId="0" borderId="25" xfId="71" applyNumberFormat="1" applyFont="1" applyFill="1" applyBorder="1" applyAlignment="1">
      <alignment vertical="center"/>
    </xf>
    <xf numFmtId="165" fontId="117" fillId="0" borderId="25" xfId="71" applyNumberFormat="1" applyFont="1" applyFill="1" applyBorder="1" applyAlignment="1">
      <alignment vertical="center"/>
    </xf>
    <xf numFmtId="3" fontId="116" fillId="0" borderId="25" xfId="71" applyNumberFormat="1" applyFont="1" applyBorder="1" applyAlignment="1">
      <alignment vertical="center"/>
    </xf>
    <xf numFmtId="4" fontId="116" fillId="0" borderId="25" xfId="71" applyNumberFormat="1" applyFont="1" applyBorder="1" applyAlignment="1">
      <alignment vertical="center"/>
    </xf>
    <xf numFmtId="0" fontId="106" fillId="0" borderId="83" xfId="71" applyFont="1" applyFill="1" applyBorder="1" applyAlignment="1">
      <alignment vertical="center"/>
    </xf>
    <xf numFmtId="3" fontId="126" fillId="0" borderId="60" xfId="71" applyNumberFormat="1" applyFont="1" applyFill="1" applyBorder="1" applyAlignment="1">
      <alignment vertical="center"/>
    </xf>
    <xf numFmtId="3" fontId="126" fillId="0" borderId="73" xfId="71" applyNumberFormat="1" applyFont="1" applyFill="1" applyBorder="1" applyAlignment="1">
      <alignment vertical="center"/>
    </xf>
    <xf numFmtId="3" fontId="126" fillId="0" borderId="33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95" fillId="0" borderId="0" xfId="72" applyNumberFormat="1" applyFont="1" applyFill="1" applyBorder="1" applyAlignment="1" applyProtection="1">
      <alignment horizontal="left" wrapText="1"/>
      <protection locked="0"/>
    </xf>
    <xf numFmtId="0" fontId="106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2" fillId="0" borderId="0" xfId="73" applyNumberFormat="1" applyFont="1"/>
    <xf numFmtId="0" fontId="129" fillId="0" borderId="24" xfId="71" applyFont="1" applyBorder="1" applyAlignment="1">
      <alignment vertical="center"/>
    </xf>
    <xf numFmtId="2" fontId="117" fillId="0" borderId="24" xfId="71" applyNumberFormat="1" applyFont="1" applyFill="1" applyBorder="1" applyAlignment="1">
      <alignment vertical="center"/>
    </xf>
    <xf numFmtId="3" fontId="116" fillId="0" borderId="24" xfId="71" applyNumberFormat="1" applyFont="1" applyBorder="1" applyAlignment="1">
      <alignment vertical="center" wrapText="1"/>
    </xf>
    <xf numFmtId="0" fontId="130" fillId="0" borderId="24" xfId="71" applyFont="1" applyBorder="1" applyAlignment="1">
      <alignment vertical="center"/>
    </xf>
    <xf numFmtId="3" fontId="117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4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17" fillId="0" borderId="24" xfId="71" applyNumberFormat="1" applyFont="1" applyBorder="1" applyAlignment="1">
      <alignment vertical="center" wrapText="1"/>
    </xf>
    <xf numFmtId="0" fontId="111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17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3" fillId="0" borderId="0" xfId="71" applyFont="1" applyBorder="1" applyAlignment="1">
      <alignment vertical="center"/>
    </xf>
    <xf numFmtId="0" fontId="131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2" fillId="0" borderId="0" xfId="71" applyFont="1" applyAlignment="1">
      <alignment vertical="center"/>
    </xf>
    <xf numFmtId="3" fontId="44" fillId="0" borderId="33" xfId="0" applyNumberFormat="1" applyFont="1" applyBorder="1"/>
    <xf numFmtId="0" fontId="28" fillId="0" borderId="0" xfId="0" applyFont="1" applyBorder="1" applyAlignment="1">
      <alignment horizontal="center"/>
    </xf>
    <xf numFmtId="0" fontId="0" fillId="0" borderId="0" xfId="0" applyFont="1"/>
    <xf numFmtId="3" fontId="31" fillId="0" borderId="24" xfId="71" applyNumberFormat="1" applyFont="1" applyBorder="1" applyAlignment="1">
      <alignment vertical="center" wrapText="1"/>
    </xf>
    <xf numFmtId="3" fontId="25" fillId="0" borderId="66" xfId="78" applyNumberFormat="1" applyFont="1" applyBorder="1"/>
    <xf numFmtId="165" fontId="43" fillId="0" borderId="0" xfId="0" applyNumberFormat="1" applyFont="1"/>
    <xf numFmtId="0" fontId="134" fillId="0" borderId="0" xfId="0" applyFont="1" applyBorder="1"/>
    <xf numFmtId="0" fontId="57" fillId="0" borderId="62" xfId="0" applyFont="1" applyBorder="1"/>
    <xf numFmtId="0" fontId="81" fillId="0" borderId="62" xfId="0" applyFont="1" applyBorder="1"/>
    <xf numFmtId="0" fontId="33" fillId="0" borderId="0" xfId="0" applyFont="1" applyBorder="1"/>
    <xf numFmtId="3" fontId="63" fillId="0" borderId="76" xfId="0" applyNumberFormat="1" applyFont="1" applyBorder="1" applyAlignment="1">
      <alignment horizontal="center" vertical="center" wrapText="1"/>
    </xf>
    <xf numFmtId="3" fontId="28" fillId="0" borderId="79" xfId="0" applyNumberFormat="1" applyFont="1" applyBorder="1"/>
    <xf numFmtId="0" fontId="76" fillId="0" borderId="78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1" fillId="0" borderId="0" xfId="71" applyFont="1" applyAlignment="1">
      <alignment vertical="center" wrapText="1"/>
    </xf>
    <xf numFmtId="0" fontId="30" fillId="0" borderId="76" xfId="0" applyFont="1" applyBorder="1" applyAlignment="1">
      <alignment horizontal="center" vertical="center"/>
    </xf>
    <xf numFmtId="3" fontId="91" fillId="0" borderId="76" xfId="0" applyNumberFormat="1" applyFont="1" applyBorder="1" applyAlignment="1">
      <alignment horizontal="center" vertical="center" wrapText="1"/>
    </xf>
    <xf numFmtId="3" fontId="91" fillId="0" borderId="77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8" fillId="0" borderId="78" xfId="0" applyFont="1" applyBorder="1"/>
    <xf numFmtId="3" fontId="30" fillId="0" borderId="78" xfId="0" applyNumberFormat="1" applyFont="1" applyBorder="1"/>
    <xf numFmtId="3" fontId="58" fillId="0" borderId="21" xfId="0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136" fillId="0" borderId="0" xfId="0" applyFont="1" applyBorder="1" applyAlignment="1">
      <alignment vertical="center" wrapText="1"/>
    </xf>
    <xf numFmtId="0" fontId="30" fillId="0" borderId="0" xfId="78" applyFont="1" applyAlignment="1">
      <alignment vertical="center"/>
    </xf>
    <xf numFmtId="0" fontId="28" fillId="0" borderId="48" xfId="0" applyFont="1" applyBorder="1" applyAlignment="1">
      <alignment horizontal="center"/>
    </xf>
    <xf numFmtId="3" fontId="130" fillId="0" borderId="24" xfId="71" applyNumberFormat="1" applyFont="1" applyBorder="1" applyAlignment="1">
      <alignment vertical="center"/>
    </xf>
    <xf numFmtId="3" fontId="138" fillId="0" borderId="24" xfId="71" applyNumberFormat="1" applyFont="1" applyFill="1" applyBorder="1" applyAlignment="1">
      <alignment vertical="center"/>
    </xf>
    <xf numFmtId="0" fontId="138" fillId="0" borderId="0" xfId="71" applyFont="1" applyAlignment="1">
      <alignment vertical="center"/>
    </xf>
    <xf numFmtId="0" fontId="139" fillId="0" borderId="0" xfId="0" applyFont="1" applyFill="1"/>
    <xf numFmtId="0" fontId="1" fillId="0" borderId="0" xfId="70" applyAlignment="1">
      <alignment vertical="center"/>
    </xf>
    <xf numFmtId="3" fontId="141" fillId="0" borderId="24" xfId="71" applyNumberFormat="1" applyFont="1" applyBorder="1" applyAlignment="1">
      <alignment vertical="center"/>
    </xf>
    <xf numFmtId="3" fontId="142" fillId="0" borderId="0" xfId="71" applyNumberFormat="1" applyFont="1" applyAlignment="1">
      <alignment vertical="center"/>
    </xf>
    <xf numFmtId="3" fontId="140" fillId="0" borderId="24" xfId="71" applyNumberFormat="1" applyFont="1" applyBorder="1" applyAlignment="1">
      <alignment vertical="center" wrapText="1"/>
    </xf>
    <xf numFmtId="165" fontId="141" fillId="0" borderId="24" xfId="71" applyNumberFormat="1" applyFont="1" applyBorder="1" applyAlignment="1">
      <alignment vertical="center"/>
    </xf>
    <xf numFmtId="167" fontId="141" fillId="0" borderId="24" xfId="71" applyNumberFormat="1" applyFont="1" applyBorder="1" applyAlignment="1">
      <alignment vertical="center"/>
    </xf>
    <xf numFmtId="4" fontId="141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3" fontId="141" fillId="0" borderId="24" xfId="71" applyNumberFormat="1" applyFont="1" applyBorder="1" applyAlignment="1">
      <alignment vertical="center" wrapText="1"/>
    </xf>
    <xf numFmtId="0" fontId="28" fillId="0" borderId="0" xfId="78" applyFont="1" applyBorder="1" applyAlignment="1">
      <alignment horizontal="center" wrapText="1"/>
    </xf>
    <xf numFmtId="0" fontId="145" fillId="0" borderId="0" xfId="0" applyFont="1"/>
    <xf numFmtId="0" fontId="54" fillId="0" borderId="0" xfId="0" applyFont="1" applyBorder="1" applyAlignment="1"/>
    <xf numFmtId="3" fontId="31" fillId="0" borderId="24" xfId="71" applyNumberFormat="1" applyFont="1" applyBorder="1" applyAlignment="1">
      <alignment horizontal="right" vertical="center" wrapText="1"/>
    </xf>
    <xf numFmtId="0" fontId="23" fillId="0" borderId="62" xfId="0" applyFont="1" applyBorder="1"/>
    <xf numFmtId="0" fontId="22" fillId="0" borderId="108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97" fillId="0" borderId="24" xfId="72" applyFont="1" applyFill="1" applyBorder="1" applyAlignment="1">
      <alignment horizontal="center"/>
    </xf>
    <xf numFmtId="0" fontId="0" fillId="0" borderId="47" xfId="0" applyFont="1" applyBorder="1" applyAlignment="1">
      <alignment wrapText="1"/>
    </xf>
    <xf numFmtId="0" fontId="0" fillId="0" borderId="0" xfId="0" applyFont="1" applyAlignment="1">
      <alignment wrapText="1"/>
    </xf>
    <xf numFmtId="0" fontId="97" fillId="0" borderId="24" xfId="0" applyFont="1" applyBorder="1" applyAlignment="1">
      <alignment horizontal="center" wrapText="1"/>
    </xf>
    <xf numFmtId="0" fontId="95" fillId="0" borderId="0" xfId="72" applyFont="1" applyFill="1" applyBorder="1" applyAlignment="1">
      <alignment horizontal="center"/>
    </xf>
    <xf numFmtId="0" fontId="95" fillId="0" borderId="0" xfId="72" applyFont="1" applyFill="1" applyAlignment="1">
      <alignment horizontal="left" wrapText="1"/>
    </xf>
    <xf numFmtId="0" fontId="95" fillId="0" borderId="0" xfId="72" applyFont="1" applyFill="1" applyAlignment="1">
      <alignment wrapText="1"/>
    </xf>
    <xf numFmtId="0" fontId="95" fillId="0" borderId="0" xfId="72" applyFont="1" applyFill="1" applyAlignment="1">
      <alignment horizontal="center"/>
    </xf>
    <xf numFmtId="3" fontId="95" fillId="0" borderId="0" xfId="72" applyNumberFormat="1" applyFont="1" applyFill="1" applyAlignment="1">
      <alignment wrapText="1"/>
    </xf>
    <xf numFmtId="0" fontId="95" fillId="0" borderId="0" xfId="72" applyFont="1" applyFill="1" applyAlignment="1">
      <alignment horizontal="left"/>
    </xf>
    <xf numFmtId="0" fontId="95" fillId="0" borderId="0" xfId="72" applyFont="1" applyFill="1" applyAlignment="1"/>
    <xf numFmtId="3" fontId="95" fillId="0" borderId="0" xfId="72" applyNumberFormat="1" applyFont="1" applyFill="1" applyAlignment="1"/>
    <xf numFmtId="14" fontId="95" fillId="0" borderId="0" xfId="72" applyNumberFormat="1" applyFont="1" applyFill="1" applyAlignment="1">
      <alignment horizontal="center"/>
    </xf>
    <xf numFmtId="0" fontId="95" fillId="0" borderId="0" xfId="72" applyFont="1" applyFill="1" applyBorder="1" applyAlignment="1">
      <alignment horizontal="left"/>
    </xf>
    <xf numFmtId="0" fontId="95" fillId="0" borderId="0" xfId="72" applyFont="1" applyFill="1" applyBorder="1" applyAlignment="1">
      <alignment horizontal="left" wrapText="1"/>
    </xf>
    <xf numFmtId="14" fontId="95" fillId="0" borderId="0" xfId="72" applyNumberFormat="1" applyFont="1" applyFill="1" applyBorder="1" applyAlignment="1">
      <alignment horizontal="center"/>
    </xf>
    <xf numFmtId="3" fontId="95" fillId="0" borderId="0" xfId="72" applyNumberFormat="1" applyFont="1" applyFill="1" applyBorder="1" applyAlignment="1">
      <alignment horizontal="right"/>
    </xf>
    <xf numFmtId="0" fontId="95" fillId="0" borderId="0" xfId="72" applyFont="1" applyFill="1" applyBorder="1" applyAlignment="1" applyProtection="1">
      <alignment wrapText="1"/>
      <protection locked="0"/>
    </xf>
    <xf numFmtId="14" fontId="95" fillId="0" borderId="0" xfId="72" applyNumberFormat="1" applyFont="1" applyFill="1" applyBorder="1" applyAlignment="1" applyProtection="1">
      <alignment horizontal="center"/>
      <protection locked="0"/>
    </xf>
    <xf numFmtId="3" fontId="95" fillId="0" borderId="0" xfId="72" applyNumberFormat="1" applyFont="1" applyFill="1" applyBorder="1" applyAlignment="1" applyProtection="1">
      <alignment horizontal="right" wrapText="1"/>
      <protection locked="0"/>
    </xf>
    <xf numFmtId="3" fontId="95" fillId="0" borderId="0" xfId="72" applyNumberFormat="1" applyFont="1" applyFill="1" applyBorder="1" applyAlignment="1" applyProtection="1">
      <protection locked="0"/>
    </xf>
    <xf numFmtId="0" fontId="95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5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5" fillId="0" borderId="0" xfId="0" applyNumberFormat="1" applyFont="1" applyFill="1" applyAlignment="1">
      <alignment horizontal="center"/>
    </xf>
    <xf numFmtId="0" fontId="95" fillId="0" borderId="0" xfId="0" applyFont="1" applyFill="1" applyAlignment="1">
      <alignment horizontal="center"/>
    </xf>
    <xf numFmtId="0" fontId="95" fillId="0" borderId="0" xfId="0" applyFont="1" applyFill="1"/>
    <xf numFmtId="0" fontId="146" fillId="0" borderId="0" xfId="0" applyFont="1" applyFill="1"/>
    <xf numFmtId="0" fontId="146" fillId="0" borderId="0" xfId="0" applyFont="1"/>
    <xf numFmtId="3" fontId="97" fillId="0" borderId="0" xfId="0" applyNumberFormat="1" applyFont="1" applyFill="1"/>
    <xf numFmtId="0" fontId="60" fillId="0" borderId="0" xfId="78" applyFont="1" applyBorder="1"/>
    <xf numFmtId="0" fontId="41" fillId="0" borderId="0" xfId="0" applyFont="1" applyBorder="1"/>
    <xf numFmtId="3" fontId="25" fillId="0" borderId="33" xfId="0" applyNumberFormat="1" applyFont="1" applyBorder="1"/>
    <xf numFmtId="0" fontId="40" fillId="0" borderId="0" xfId="0" applyFont="1" applyBorder="1"/>
    <xf numFmtId="16" fontId="56" fillId="0" borderId="0" xfId="0" applyNumberFormat="1" applyFont="1" applyBorder="1"/>
    <xf numFmtId="3" fontId="30" fillId="0" borderId="33" xfId="0" applyNumberFormat="1" applyFont="1" applyBorder="1"/>
    <xf numFmtId="0" fontId="25" fillId="0" borderId="33" xfId="0" applyFont="1" applyBorder="1"/>
    <xf numFmtId="0" fontId="28" fillId="0" borderId="110" xfId="0" applyFont="1" applyBorder="1" applyAlignment="1">
      <alignment horizontal="center"/>
    </xf>
    <xf numFmtId="0" fontId="35" fillId="0" borderId="48" xfId="0" applyFont="1" applyBorder="1" applyAlignment="1">
      <alignment horizontal="center" vertical="center"/>
    </xf>
    <xf numFmtId="0" fontId="30" fillId="0" borderId="33" xfId="0" applyFont="1" applyBorder="1"/>
    <xf numFmtId="0" fontId="129" fillId="0" borderId="0" xfId="71" applyFont="1" applyAlignment="1">
      <alignment vertical="center"/>
    </xf>
    <xf numFmtId="0" fontId="116" fillId="0" borderId="0" xfId="71" applyFont="1" applyAlignment="1">
      <alignment vertical="center"/>
    </xf>
    <xf numFmtId="3" fontId="116" fillId="0" borderId="0" xfId="71" applyNumberFormat="1" applyFont="1" applyAlignment="1">
      <alignment vertical="center"/>
    </xf>
    <xf numFmtId="3" fontId="154" fillId="0" borderId="45" xfId="71" applyNumberFormat="1" applyFont="1" applyFill="1" applyBorder="1" applyAlignment="1">
      <alignment horizontal="center" vertical="center" wrapText="1"/>
    </xf>
    <xf numFmtId="3" fontId="154" fillId="0" borderId="32" xfId="71" applyNumberFormat="1" applyFont="1" applyFill="1" applyBorder="1" applyAlignment="1">
      <alignment horizontal="center" vertical="center" wrapText="1"/>
    </xf>
    <xf numFmtId="3" fontId="154" fillId="0" borderId="46" xfId="71" applyNumberFormat="1" applyFont="1" applyFill="1" applyBorder="1" applyAlignment="1">
      <alignment horizontal="center" vertical="center" wrapText="1"/>
    </xf>
    <xf numFmtId="0" fontId="129" fillId="0" borderId="0" xfId="71" applyFont="1" applyBorder="1" applyAlignment="1">
      <alignment vertical="center"/>
    </xf>
    <xf numFmtId="0" fontId="106" fillId="0" borderId="47" xfId="71" applyFont="1" applyBorder="1" applyAlignment="1">
      <alignment vertical="center"/>
    </xf>
    <xf numFmtId="3" fontId="117" fillId="0" borderId="47" xfId="71" applyNumberFormat="1" applyFont="1" applyFill="1" applyBorder="1" applyAlignment="1">
      <alignment vertical="center"/>
    </xf>
    <xf numFmtId="0" fontId="129" fillId="0" borderId="47" xfId="71" applyFont="1" applyBorder="1" applyAlignment="1">
      <alignment vertical="center"/>
    </xf>
    <xf numFmtId="0" fontId="113" fillId="0" borderId="24" xfId="71" applyFont="1" applyBorder="1" applyAlignment="1">
      <alignment vertical="center"/>
    </xf>
    <xf numFmtId="4" fontId="57" fillId="0" borderId="24" xfId="71" applyNumberFormat="1" applyFont="1" applyBorder="1" applyAlignment="1">
      <alignment vertical="center"/>
    </xf>
    <xf numFmtId="3" fontId="129" fillId="0" borderId="0" xfId="71" applyNumberFormat="1" applyFont="1" applyAlignment="1">
      <alignment vertical="center"/>
    </xf>
    <xf numFmtId="3" fontId="35" fillId="0" borderId="24" xfId="71" applyNumberFormat="1" applyFont="1" applyBorder="1" applyAlignment="1">
      <alignment vertical="center" wrapText="1"/>
    </xf>
    <xf numFmtId="168" fontId="23" fillId="0" borderId="24" xfId="71" applyNumberFormat="1" applyFont="1" applyFill="1" applyBorder="1" applyAlignment="1">
      <alignment vertical="center"/>
    </xf>
    <xf numFmtId="0" fontId="71" fillId="0" borderId="24" xfId="75" applyFont="1" applyBorder="1" applyAlignment="1">
      <alignment vertical="center"/>
    </xf>
    <xf numFmtId="165" fontId="116" fillId="0" borderId="24" xfId="71" applyNumberFormat="1" applyFont="1" applyBorder="1" applyAlignment="1">
      <alignment vertical="center"/>
    </xf>
    <xf numFmtId="0" fontId="126" fillId="0" borderId="24" xfId="71" applyFont="1" applyBorder="1" applyAlignment="1">
      <alignment vertical="center" wrapText="1"/>
    </xf>
    <xf numFmtId="0" fontId="157" fillId="0" borderId="0" xfId="71" applyFont="1" applyAlignment="1">
      <alignment vertical="center"/>
    </xf>
    <xf numFmtId="9" fontId="117" fillId="0" borderId="25" xfId="71" applyNumberFormat="1" applyFont="1" applyFill="1" applyBorder="1" applyAlignment="1">
      <alignment vertical="center"/>
    </xf>
    <xf numFmtId="0" fontId="126" fillId="0" borderId="25" xfId="71" applyFont="1" applyBorder="1" applyAlignment="1">
      <alignment vertical="center" wrapText="1"/>
    </xf>
    <xf numFmtId="0" fontId="33" fillId="0" borderId="0" xfId="0" applyFont="1" applyAlignment="1">
      <alignment wrapText="1"/>
    </xf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95" fillId="0" borderId="0" xfId="73" applyFont="1" applyAlignment="1">
      <alignment wrapText="1"/>
    </xf>
    <xf numFmtId="0" fontId="20" fillId="0" borderId="0" xfId="0" applyFont="1" applyAlignment="1">
      <alignment horizontal="right"/>
    </xf>
    <xf numFmtId="0" fontId="39" fillId="0" borderId="62" xfId="0" applyFont="1" applyBorder="1"/>
    <xf numFmtId="0" fontId="25" fillId="0" borderId="52" xfId="0" applyFont="1" applyBorder="1" applyAlignment="1">
      <alignment horizontal="center" vertical="center" wrapText="1"/>
    </xf>
    <xf numFmtId="0" fontId="25" fillId="0" borderId="99" xfId="0" applyFont="1" applyBorder="1" applyAlignment="1">
      <alignment horizontal="center" vertical="center" wrapText="1"/>
    </xf>
    <xf numFmtId="0" fontId="70" fillId="0" borderId="0" xfId="0" applyFont="1" applyBorder="1"/>
    <xf numFmtId="0" fontId="31" fillId="0" borderId="0" xfId="0" applyFont="1" applyBorder="1"/>
    <xf numFmtId="0" fontId="55" fillId="0" borderId="25" xfId="0" applyFont="1" applyBorder="1" applyAlignment="1">
      <alignment horizontal="center"/>
    </xf>
    <xf numFmtId="0" fontId="55" fillId="0" borderId="110" xfId="0" applyFont="1" applyBorder="1" applyAlignment="1">
      <alignment horizontal="center"/>
    </xf>
    <xf numFmtId="0" fontId="34" fillId="0" borderId="62" xfId="0" applyFont="1" applyBorder="1" applyAlignment="1">
      <alignment horizontal="center" vertical="center"/>
    </xf>
    <xf numFmtId="0" fontId="34" fillId="0" borderId="110" xfId="0" applyFont="1" applyBorder="1" applyAlignment="1">
      <alignment horizontal="center" vertical="center"/>
    </xf>
    <xf numFmtId="0" fontId="38" fillId="0" borderId="110" xfId="0" applyFont="1" applyBorder="1" applyAlignment="1">
      <alignment horizontal="center" vertical="center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62" xfId="78" applyFont="1" applyBorder="1"/>
    <xf numFmtId="0" fontId="30" fillId="0" borderId="62" xfId="78" applyFont="1" applyBorder="1" applyAlignment="1">
      <alignment vertical="center"/>
    </xf>
    <xf numFmtId="0" fontId="35" fillId="0" borderId="62" xfId="78" applyFont="1" applyBorder="1"/>
    <xf numFmtId="0" fontId="37" fillId="0" borderId="62" xfId="78" applyFont="1" applyBorder="1"/>
    <xf numFmtId="0" fontId="28" fillId="0" borderId="62" xfId="78" applyFont="1" applyBorder="1"/>
    <xf numFmtId="0" fontId="59" fillId="0" borderId="62" xfId="78" applyFont="1" applyBorder="1"/>
    <xf numFmtId="0" fontId="60" fillId="0" borderId="62" xfId="78" applyFont="1" applyBorder="1"/>
    <xf numFmtId="3" fontId="52" fillId="0" borderId="24" xfId="0" applyNumberFormat="1" applyFont="1" applyBorder="1" applyAlignment="1">
      <alignment vertical="center"/>
    </xf>
    <xf numFmtId="0" fontId="52" fillId="0" borderId="24" xfId="0" applyFont="1" applyBorder="1" applyAlignment="1">
      <alignment vertical="center"/>
    </xf>
    <xf numFmtId="0" fontId="153" fillId="0" borderId="0" xfId="71" applyFont="1" applyAlignment="1">
      <alignment horizontal="right" vertical="center"/>
    </xf>
    <xf numFmtId="3" fontId="116" fillId="0" borderId="26" xfId="0" applyNumberFormat="1" applyFont="1" applyBorder="1"/>
    <xf numFmtId="3" fontId="116" fillId="0" borderId="0" xfId="71" applyNumberFormat="1" applyFont="1" applyAlignment="1">
      <alignment horizontal="right" vertical="center"/>
    </xf>
    <xf numFmtId="0" fontId="150" fillId="0" borderId="0" xfId="70" applyFont="1" applyAlignment="1">
      <alignment vertical="center"/>
    </xf>
    <xf numFmtId="3" fontId="154" fillId="0" borderId="114" xfId="71" applyNumberFormat="1" applyFont="1" applyFill="1" applyBorder="1" applyAlignment="1">
      <alignment horizontal="center" vertical="center" wrapText="1"/>
    </xf>
    <xf numFmtId="0" fontId="129" fillId="0" borderId="80" xfId="71" applyFont="1" applyBorder="1" applyAlignment="1">
      <alignment vertical="center"/>
    </xf>
    <xf numFmtId="0" fontId="129" fillId="0" borderId="44" xfId="71" applyFont="1" applyBorder="1" applyAlignment="1">
      <alignment vertical="center"/>
    </xf>
    <xf numFmtId="3" fontId="31" fillId="0" borderId="44" xfId="71" applyNumberFormat="1" applyFont="1" applyBorder="1" applyAlignment="1">
      <alignment vertical="center"/>
    </xf>
    <xf numFmtId="3" fontId="116" fillId="0" borderId="44" xfId="71" applyNumberFormat="1" applyFont="1" applyBorder="1" applyAlignment="1">
      <alignment vertical="center"/>
    </xf>
    <xf numFmtId="4" fontId="130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horizontal="right" vertical="center"/>
    </xf>
    <xf numFmtId="0" fontId="150" fillId="0" borderId="0" xfId="70" applyFont="1" applyBorder="1" applyAlignment="1">
      <alignment vertical="center"/>
    </xf>
    <xf numFmtId="0" fontId="103" fillId="0" borderId="0" xfId="71" applyFont="1" applyAlignment="1">
      <alignment vertical="center"/>
    </xf>
    <xf numFmtId="0" fontId="129" fillId="0" borderId="0" xfId="71" applyFont="1" applyBorder="1" applyAlignment="1">
      <alignment vertical="center" wrapText="1"/>
    </xf>
    <xf numFmtId="3" fontId="23" fillId="0" borderId="44" xfId="71" applyNumberFormat="1" applyFont="1" applyFill="1" applyBorder="1" applyAlignment="1">
      <alignment vertical="center"/>
    </xf>
    <xf numFmtId="0" fontId="156" fillId="0" borderId="0" xfId="71" applyFont="1" applyAlignment="1">
      <alignment vertical="center"/>
    </xf>
    <xf numFmtId="3" fontId="117" fillId="0" borderId="44" xfId="71" applyNumberFormat="1" applyFont="1" applyFill="1" applyBorder="1" applyAlignment="1">
      <alignment vertical="center"/>
    </xf>
    <xf numFmtId="0" fontId="152" fillId="0" borderId="0" xfId="70" applyFont="1" applyBorder="1" applyAlignment="1">
      <alignment vertical="center" wrapText="1"/>
    </xf>
    <xf numFmtId="0" fontId="150" fillId="0" borderId="0" xfId="70" applyFont="1" applyBorder="1" applyAlignment="1">
      <alignment vertical="center" wrapText="1"/>
    </xf>
    <xf numFmtId="0" fontId="156" fillId="0" borderId="0" xfId="71" applyFont="1" applyBorder="1" applyAlignment="1">
      <alignment vertical="center" wrapText="1"/>
    </xf>
    <xf numFmtId="3" fontId="23" fillId="0" borderId="44" xfId="75" applyNumberFormat="1" applyFont="1" applyBorder="1" applyAlignment="1">
      <alignment vertical="center"/>
    </xf>
    <xf numFmtId="3" fontId="31" fillId="0" borderId="43" xfId="71" applyNumberFormat="1" applyFont="1" applyBorder="1" applyAlignment="1">
      <alignment vertical="center"/>
    </xf>
    <xf numFmtId="3" fontId="116" fillId="0" borderId="43" xfId="71" applyNumberFormat="1" applyFont="1" applyBorder="1" applyAlignment="1">
      <alignment vertical="center"/>
    </xf>
    <xf numFmtId="3" fontId="106" fillId="0" borderId="24" xfId="71" applyNumberFormat="1" applyFont="1" applyBorder="1" applyAlignment="1">
      <alignment horizontal="right" vertical="center"/>
    </xf>
    <xf numFmtId="0" fontId="124" fillId="0" borderId="0" xfId="0" applyFont="1"/>
    <xf numFmtId="0" fontId="100" fillId="0" borderId="0" xfId="77" applyFont="1"/>
    <xf numFmtId="3" fontId="40" fillId="0" borderId="0" xfId="0" applyNumberFormat="1" applyFont="1"/>
    <xf numFmtId="3" fontId="131" fillId="0" borderId="0" xfId="73" applyNumberFormat="1" applyFont="1"/>
    <xf numFmtId="0" fontId="131" fillId="0" borderId="0" xfId="73" applyFont="1"/>
    <xf numFmtId="14" fontId="51" fillId="0" borderId="0" xfId="77" applyNumberFormat="1" applyFont="1" applyAlignment="1">
      <alignment horizontal="right"/>
    </xf>
    <xf numFmtId="0" fontId="52" fillId="0" borderId="24" xfId="77" applyFont="1" applyBorder="1" applyAlignment="1">
      <alignment horizontal="center"/>
    </xf>
    <xf numFmtId="3" fontId="106" fillId="0" borderId="33" xfId="0" applyNumberFormat="1" applyFont="1" applyBorder="1"/>
    <xf numFmtId="3" fontId="106" fillId="0" borderId="33" xfId="0" applyNumberFormat="1" applyFont="1" applyBorder="1" applyAlignment="1">
      <alignment vertical="center"/>
    </xf>
    <xf numFmtId="0" fontId="97" fillId="0" borderId="0" xfId="72" applyFont="1" applyAlignment="1">
      <alignment horizontal="center"/>
    </xf>
    <xf numFmtId="0" fontId="0" fillId="0" borderId="0" xfId="0" applyFont="1" applyAlignment="1">
      <alignment horizontal="center"/>
    </xf>
    <xf numFmtId="0" fontId="95" fillId="0" borderId="0" xfId="72" applyFont="1" applyAlignment="1">
      <alignment horizontal="center"/>
    </xf>
    <xf numFmtId="0" fontId="97" fillId="0" borderId="24" xfId="72" applyFont="1" applyBorder="1" applyAlignment="1">
      <alignment horizontal="center"/>
    </xf>
    <xf numFmtId="3" fontId="52" fillId="0" borderId="33" xfId="0" applyNumberFormat="1" applyFont="1" applyBorder="1" applyAlignment="1">
      <alignment vertical="center"/>
    </xf>
    <xf numFmtId="0" fontId="162" fillId="0" borderId="24" xfId="0" applyFont="1" applyBorder="1" applyAlignment="1">
      <alignment horizontal="center"/>
    </xf>
    <xf numFmtId="0" fontId="120" fillId="0" borderId="0" xfId="72" applyFont="1" applyFill="1" applyAlignment="1">
      <alignment horizontal="left"/>
    </xf>
    <xf numFmtId="0" fontId="120" fillId="0" borderId="0" xfId="72" applyFont="1" applyFill="1" applyAlignment="1"/>
    <xf numFmtId="14" fontId="120" fillId="0" borderId="0" xfId="72" applyNumberFormat="1" applyFont="1" applyFill="1" applyBorder="1" applyAlignment="1" applyProtection="1">
      <alignment horizontal="center"/>
      <protection locked="0"/>
    </xf>
    <xf numFmtId="3" fontId="120" fillId="0" borderId="0" xfId="0" applyNumberFormat="1" applyFont="1" applyFill="1"/>
    <xf numFmtId="0" fontId="150" fillId="0" borderId="0" xfId="0" applyFont="1"/>
    <xf numFmtId="14" fontId="120" fillId="0" borderId="0" xfId="72" applyNumberFormat="1" applyFont="1" applyFill="1" applyBorder="1" applyAlignment="1" applyProtection="1">
      <alignment horizontal="left"/>
      <protection locked="0"/>
    </xf>
    <xf numFmtId="0" fontId="95" fillId="0" borderId="0" xfId="72" applyFont="1" applyFill="1" applyBorder="1" applyAlignment="1">
      <alignment horizontal="center" wrapText="1"/>
    </xf>
    <xf numFmtId="0" fontId="146" fillId="0" borderId="0" xfId="0" applyFont="1" applyFill="1" applyAlignment="1">
      <alignment wrapText="1"/>
    </xf>
    <xf numFmtId="0" fontId="20" fillId="0" borderId="0" xfId="0" applyFont="1" applyFill="1" applyAlignment="1">
      <alignment horizontal="center" wrapText="1"/>
    </xf>
    <xf numFmtId="3" fontId="95" fillId="0" borderId="0" xfId="0" applyNumberFormat="1" applyFont="1" applyFill="1" applyAlignment="1">
      <alignment wrapText="1"/>
    </xf>
    <xf numFmtId="0" fontId="95" fillId="0" borderId="0" xfId="0" applyFont="1" applyFill="1" applyAlignment="1">
      <alignment horizontal="left"/>
    </xf>
    <xf numFmtId="0" fontId="95" fillId="0" borderId="0" xfId="0" applyFont="1" applyFill="1" applyAlignment="1">
      <alignment wrapText="1"/>
    </xf>
    <xf numFmtId="14" fontId="95" fillId="0" borderId="0" xfId="0" applyNumberFormat="1" applyFont="1" applyFill="1" applyAlignment="1">
      <alignment horizontal="center" wrapText="1"/>
    </xf>
    <xf numFmtId="0" fontId="95" fillId="0" borderId="0" xfId="0" applyFont="1" applyFill="1" applyAlignment="1">
      <alignment horizontal="center" wrapText="1"/>
    </xf>
    <xf numFmtId="14" fontId="95" fillId="0" borderId="0" xfId="0" applyNumberFormat="1" applyFont="1" applyFill="1" applyAlignment="1">
      <alignment horizontal="left"/>
    </xf>
    <xf numFmtId="14" fontId="20" fillId="0" borderId="0" xfId="72" applyNumberFormat="1" applyFont="1" applyFill="1" applyBorder="1" applyAlignment="1" applyProtection="1">
      <alignment horizontal="left"/>
      <protection locked="0"/>
    </xf>
    <xf numFmtId="14" fontId="20" fillId="0" borderId="0" xfId="0" applyNumberFormat="1" applyFont="1" applyFill="1" applyAlignment="1">
      <alignment horizontal="center"/>
    </xf>
    <xf numFmtId="0" fontId="163" fillId="0" borderId="0" xfId="0" applyFont="1"/>
    <xf numFmtId="3" fontId="95" fillId="0" borderId="0" xfId="0" applyNumberFormat="1" applyFont="1"/>
    <xf numFmtId="0" fontId="95" fillId="0" borderId="0" xfId="0" applyFont="1" applyAlignment="1">
      <alignment horizontal="center"/>
    </xf>
    <xf numFmtId="0" fontId="95" fillId="0" borderId="0" xfId="0" applyFont="1"/>
    <xf numFmtId="0" fontId="95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3" fontId="95" fillId="0" borderId="0" xfId="0" applyNumberFormat="1" applyFont="1" applyAlignment="1">
      <alignment wrapText="1"/>
    </xf>
    <xf numFmtId="0" fontId="95" fillId="0" borderId="0" xfId="0" applyFont="1" applyAlignment="1">
      <alignment horizontal="center" wrapText="1"/>
    </xf>
    <xf numFmtId="14" fontId="95" fillId="0" borderId="0" xfId="0" applyNumberFormat="1" applyFont="1" applyAlignment="1">
      <alignment horizontal="center"/>
    </xf>
    <xf numFmtId="0" fontId="20" fillId="0" borderId="0" xfId="0" applyFont="1" applyFill="1"/>
    <xf numFmtId="0" fontId="164" fillId="0" borderId="0" xfId="0" applyFont="1"/>
    <xf numFmtId="14" fontId="95" fillId="0" borderId="0" xfId="0" applyNumberFormat="1" applyFont="1" applyAlignment="1">
      <alignment horizontal="center" wrapText="1"/>
    </xf>
    <xf numFmtId="3" fontId="20" fillId="0" borderId="0" xfId="0" applyNumberFormat="1" applyFont="1" applyAlignment="1">
      <alignment wrapText="1"/>
    </xf>
    <xf numFmtId="3" fontId="97" fillId="0" borderId="0" xfId="0" applyNumberFormat="1" applyFont="1"/>
    <xf numFmtId="0" fontId="131" fillId="0" borderId="0" xfId="0" applyFont="1" applyBorder="1" applyAlignment="1">
      <alignment horizontal="center"/>
    </xf>
    <xf numFmtId="0" fontId="165" fillId="24" borderId="12" xfId="0" applyFont="1" applyFill="1" applyBorder="1" applyAlignment="1">
      <alignment horizontal="left" vertical="center" wrapText="1"/>
    </xf>
    <xf numFmtId="1" fontId="165" fillId="24" borderId="12" xfId="0" applyNumberFormat="1" applyFont="1" applyFill="1" applyBorder="1" applyAlignment="1">
      <alignment horizontal="right" vertical="center"/>
    </xf>
    <xf numFmtId="49" fontId="165" fillId="24" borderId="12" xfId="0" applyNumberFormat="1" applyFont="1" applyFill="1" applyBorder="1" applyAlignment="1">
      <alignment horizontal="right" vertical="center"/>
    </xf>
    <xf numFmtId="167" fontId="165" fillId="24" borderId="12" xfId="0" applyNumberFormat="1" applyFont="1" applyFill="1" applyBorder="1" applyAlignment="1">
      <alignment horizontal="right" vertical="center"/>
    </xf>
    <xf numFmtId="0" fontId="159" fillId="0" borderId="0" xfId="0" applyFont="1" applyBorder="1" applyAlignment="1">
      <alignment horizontal="center" vertical="center" wrapText="1"/>
    </xf>
    <xf numFmtId="49" fontId="133" fillId="0" borderId="0" xfId="0" applyNumberFormat="1" applyFont="1" applyBorder="1" applyAlignment="1">
      <alignment horizontal="center" vertical="center"/>
    </xf>
    <xf numFmtId="166" fontId="133" fillId="0" borderId="0" xfId="0" applyNumberFormat="1" applyFont="1" applyBorder="1" applyAlignment="1">
      <alignment horizontal="center" vertical="center"/>
    </xf>
    <xf numFmtId="0" fontId="117" fillId="0" borderId="0" xfId="0" applyFont="1" applyAlignment="1">
      <alignment horizontal="center"/>
    </xf>
    <xf numFmtId="0" fontId="165" fillId="0" borderId="12" xfId="0" applyFont="1" applyBorder="1" applyAlignment="1">
      <alignment wrapText="1"/>
    </xf>
    <xf numFmtId="0" fontId="165" fillId="0" borderId="12" xfId="0" applyFont="1" applyBorder="1"/>
    <xf numFmtId="0" fontId="165" fillId="0" borderId="12" xfId="0" applyFont="1" applyBorder="1" applyAlignment="1">
      <alignment horizontal="right"/>
    </xf>
    <xf numFmtId="167" fontId="165" fillId="0" borderId="12" xfId="0" applyNumberFormat="1" applyFont="1" applyBorder="1" applyAlignment="1">
      <alignment horizontal="right"/>
    </xf>
    <xf numFmtId="0" fontId="131" fillId="0" borderId="0" xfId="0" applyFont="1"/>
    <xf numFmtId="0" fontId="166" fillId="0" borderId="0" xfId="0" applyFont="1" applyBorder="1" applyAlignment="1">
      <alignment wrapText="1"/>
    </xf>
    <xf numFmtId="0" fontId="166" fillId="0" borderId="0" xfId="0" applyFont="1" applyBorder="1"/>
    <xf numFmtId="0" fontId="166" fillId="0" borderId="0" xfId="0" applyFont="1" applyBorder="1" applyAlignment="1">
      <alignment horizontal="right"/>
    </xf>
    <xf numFmtId="0" fontId="165" fillId="0" borderId="0" xfId="0" applyFont="1" applyBorder="1" applyAlignment="1">
      <alignment horizontal="right"/>
    </xf>
    <xf numFmtId="0" fontId="165" fillId="0" borderId="0" xfId="0" applyFont="1" applyBorder="1" applyAlignment="1"/>
    <xf numFmtId="0" fontId="165" fillId="0" borderId="14" xfId="0" applyFont="1" applyBorder="1" applyAlignment="1">
      <alignment wrapText="1"/>
    </xf>
    <xf numFmtId="0" fontId="165" fillId="0" borderId="14" xfId="0" applyFont="1" applyBorder="1"/>
    <xf numFmtId="0" fontId="165" fillId="0" borderId="14" xfId="0" applyFont="1" applyBorder="1" applyAlignment="1">
      <alignment horizontal="right"/>
    </xf>
    <xf numFmtId="0" fontId="120" fillId="0" borderId="14" xfId="0" applyFont="1" applyBorder="1" applyAlignment="1">
      <alignment horizontal="right"/>
    </xf>
    <xf numFmtId="0" fontId="120" fillId="0" borderId="12" xfId="0" applyFont="1" applyBorder="1" applyAlignment="1">
      <alignment wrapText="1"/>
    </xf>
    <xf numFmtId="0" fontId="120" fillId="0" borderId="12" xfId="0" applyFont="1" applyBorder="1" applyAlignment="1">
      <alignment horizontal="right"/>
    </xf>
    <xf numFmtId="0" fontId="120" fillId="0" borderId="12" xfId="0" applyFont="1" applyBorder="1"/>
    <xf numFmtId="0" fontId="166" fillId="0" borderId="12" xfId="0" applyFont="1" applyBorder="1" applyAlignment="1">
      <alignment horizontal="right"/>
    </xf>
    <xf numFmtId="165" fontId="165" fillId="0" borderId="12" xfId="0" applyNumberFormat="1" applyFont="1" applyBorder="1" applyAlignment="1">
      <alignment horizontal="right"/>
    </xf>
    <xf numFmtId="0" fontId="166" fillId="0" borderId="20" xfId="0" applyFont="1" applyBorder="1" applyAlignment="1">
      <alignment wrapText="1"/>
    </xf>
    <xf numFmtId="0" fontId="166" fillId="0" borderId="20" xfId="0" applyFont="1" applyBorder="1"/>
    <xf numFmtId="0" fontId="166" fillId="0" borderId="20" xfId="0" applyFont="1" applyBorder="1" applyAlignment="1">
      <alignment horizontal="right"/>
    </xf>
    <xf numFmtId="0" fontId="165" fillId="0" borderId="20" xfId="0" applyFont="1" applyBorder="1" applyAlignment="1">
      <alignment horizontal="right"/>
    </xf>
    <xf numFmtId="0" fontId="120" fillId="0" borderId="0" xfId="0" applyFont="1" applyBorder="1" applyAlignment="1">
      <alignment horizontal="right"/>
    </xf>
    <xf numFmtId="0" fontId="166" fillId="0" borderId="15" xfId="0" applyFont="1" applyBorder="1" applyAlignment="1">
      <alignment wrapText="1"/>
    </xf>
    <xf numFmtId="0" fontId="166" fillId="0" borderId="15" xfId="0" applyFont="1" applyBorder="1"/>
    <xf numFmtId="0" fontId="166" fillId="0" borderId="15" xfId="0" applyFont="1" applyBorder="1" applyAlignment="1">
      <alignment horizontal="right"/>
    </xf>
    <xf numFmtId="0" fontId="165" fillId="0" borderId="15" xfId="0" applyFont="1" applyBorder="1" applyAlignment="1">
      <alignment horizontal="right"/>
    </xf>
    <xf numFmtId="0" fontId="120" fillId="0" borderId="10" xfId="0" applyFont="1" applyBorder="1" applyAlignment="1">
      <alignment horizontal="right"/>
    </xf>
    <xf numFmtId="0" fontId="165" fillId="0" borderId="0" xfId="0" applyFont="1" applyBorder="1"/>
    <xf numFmtId="0" fontId="167" fillId="0" borderId="14" xfId="0" applyFont="1" applyBorder="1" applyAlignment="1">
      <alignment wrapText="1"/>
    </xf>
    <xf numFmtId="0" fontId="167" fillId="0" borderId="12" xfId="0" applyFont="1" applyBorder="1"/>
    <xf numFmtId="0" fontId="167" fillId="0" borderId="12" xfId="0" applyFont="1" applyBorder="1" applyAlignment="1">
      <alignment wrapText="1"/>
    </xf>
    <xf numFmtId="4" fontId="165" fillId="0" borderId="12" xfId="0" applyNumberFormat="1" applyFont="1" applyBorder="1" applyAlignment="1">
      <alignment horizontal="right"/>
    </xf>
    <xf numFmtId="0" fontId="165" fillId="0" borderId="20" xfId="0" applyFont="1" applyBorder="1" applyAlignment="1">
      <alignment wrapText="1"/>
    </xf>
    <xf numFmtId="0" fontId="165" fillId="0" borderId="20" xfId="0" applyFont="1" applyBorder="1"/>
    <xf numFmtId="0" fontId="120" fillId="0" borderId="20" xfId="0" applyFont="1" applyBorder="1" applyAlignment="1">
      <alignment horizontal="right"/>
    </xf>
    <xf numFmtId="4" fontId="165" fillId="0" borderId="20" xfId="0" applyNumberFormat="1" applyFont="1" applyBorder="1" applyAlignment="1">
      <alignment horizontal="right"/>
    </xf>
    <xf numFmtId="0" fontId="165" fillId="0" borderId="0" xfId="0" applyFont="1" applyBorder="1" applyAlignment="1">
      <alignment wrapText="1"/>
    </xf>
    <xf numFmtId="4" fontId="165" fillId="0" borderId="0" xfId="0" applyNumberFormat="1" applyFont="1" applyBorder="1" applyAlignment="1">
      <alignment horizontal="right"/>
    </xf>
    <xf numFmtId="0" fontId="161" fillId="0" borderId="0" xfId="0" applyFont="1"/>
    <xf numFmtId="0" fontId="167" fillId="0" borderId="15" xfId="0" applyFont="1" applyBorder="1" applyAlignment="1">
      <alignment wrapText="1"/>
    </xf>
    <xf numFmtId="0" fontId="165" fillId="0" borderId="24" xfId="0" applyFont="1" applyBorder="1"/>
    <xf numFmtId="0" fontId="166" fillId="0" borderId="24" xfId="0" applyFont="1" applyBorder="1" applyAlignment="1">
      <alignment horizontal="right"/>
    </xf>
    <xf numFmtId="0" fontId="120" fillId="0" borderId="24" xfId="0" applyFont="1" applyBorder="1" applyAlignment="1">
      <alignment horizontal="right"/>
    </xf>
    <xf numFmtId="0" fontId="165" fillId="0" borderId="24" xfId="0" applyFont="1" applyBorder="1" applyAlignment="1">
      <alignment horizontal="right"/>
    </xf>
    <xf numFmtId="1" fontId="165" fillId="0" borderId="24" xfId="0" applyNumberFormat="1" applyFont="1" applyBorder="1" applyAlignment="1">
      <alignment horizontal="right"/>
    </xf>
    <xf numFmtId="0" fontId="120" fillId="0" borderId="15" xfId="0" applyFont="1" applyBorder="1" applyAlignment="1">
      <alignment wrapText="1"/>
    </xf>
    <xf numFmtId="165" fontId="165" fillId="0" borderId="24" xfId="0" applyNumberFormat="1" applyFont="1" applyBorder="1" applyAlignment="1">
      <alignment horizontal="right"/>
    </xf>
    <xf numFmtId="167" fontId="165" fillId="0" borderId="24" xfId="0" applyNumberFormat="1" applyFont="1" applyBorder="1" applyAlignment="1">
      <alignment horizontal="right"/>
    </xf>
    <xf numFmtId="0" fontId="165" fillId="0" borderId="15" xfId="0" applyFont="1" applyBorder="1" applyAlignment="1">
      <alignment wrapText="1"/>
    </xf>
    <xf numFmtId="0" fontId="165" fillId="0" borderId="84" xfId="0" applyFont="1" applyBorder="1"/>
    <xf numFmtId="0" fontId="166" fillId="0" borderId="84" xfId="0" applyFont="1" applyBorder="1" applyAlignment="1">
      <alignment horizontal="right"/>
    </xf>
    <xf numFmtId="0" fontId="120" fillId="0" borderId="84" xfId="0" applyFont="1" applyBorder="1" applyAlignment="1">
      <alignment horizontal="right"/>
    </xf>
    <xf numFmtId="0" fontId="165" fillId="0" borderId="84" xfId="0" applyFont="1" applyBorder="1" applyAlignment="1">
      <alignment horizontal="right"/>
    </xf>
    <xf numFmtId="4" fontId="165" fillId="0" borderId="84" xfId="0" applyNumberFormat="1" applyFont="1" applyBorder="1" applyAlignment="1">
      <alignment horizontal="right"/>
    </xf>
    <xf numFmtId="0" fontId="117" fillId="0" borderId="0" xfId="0" applyFont="1" applyBorder="1" applyAlignment="1">
      <alignment horizontal="center"/>
    </xf>
    <xf numFmtId="167" fontId="165" fillId="0" borderId="12" xfId="0" applyNumberFormat="1" applyFont="1" applyBorder="1"/>
    <xf numFmtId="0" fontId="165" fillId="0" borderId="10" xfId="0" applyFont="1" applyBorder="1" applyAlignment="1">
      <alignment horizontal="right"/>
    </xf>
    <xf numFmtId="165" fontId="165" fillId="0" borderId="10" xfId="0" applyNumberFormat="1" applyFont="1" applyBorder="1" applyAlignment="1">
      <alignment horizontal="right"/>
    </xf>
    <xf numFmtId="49" fontId="165" fillId="0" borderId="12" xfId="0" applyNumberFormat="1" applyFont="1" applyBorder="1" applyAlignment="1">
      <alignment horizontal="right"/>
    </xf>
    <xf numFmtId="169" fontId="165" fillId="0" borderId="12" xfId="0" applyNumberFormat="1" applyFont="1" applyBorder="1" applyAlignment="1">
      <alignment horizontal="right"/>
    </xf>
    <xf numFmtId="1" fontId="165" fillId="0" borderId="12" xfId="0" applyNumberFormat="1" applyFont="1" applyBorder="1" applyAlignment="1">
      <alignment horizontal="right"/>
    </xf>
    <xf numFmtId="0" fontId="165" fillId="0" borderId="12" xfId="0" applyNumberFormat="1" applyFont="1" applyBorder="1" applyAlignment="1">
      <alignment horizontal="right"/>
    </xf>
    <xf numFmtId="1" fontId="165" fillId="0" borderId="28" xfId="0" applyNumberFormat="1" applyFont="1" applyBorder="1" applyAlignment="1">
      <alignment horizontal="right"/>
    </xf>
    <xf numFmtId="0" fontId="165" fillId="0" borderId="28" xfId="0" applyNumberFormat="1" applyFont="1" applyBorder="1" applyAlignment="1">
      <alignment horizontal="right"/>
    </xf>
    <xf numFmtId="165" fontId="165" fillId="0" borderId="28" xfId="0" applyNumberFormat="1" applyFont="1" applyBorder="1" applyAlignment="1">
      <alignment horizontal="right"/>
    </xf>
    <xf numFmtId="49" fontId="165" fillId="0" borderId="0" xfId="0" applyNumberFormat="1" applyFont="1" applyBorder="1" applyAlignment="1">
      <alignment horizontal="right"/>
    </xf>
    <xf numFmtId="0" fontId="165" fillId="0" borderId="0" xfId="0" applyNumberFormat="1" applyFont="1" applyBorder="1" applyAlignment="1">
      <alignment horizontal="right"/>
    </xf>
    <xf numFmtId="0" fontId="131" fillId="0" borderId="0" xfId="0" applyFont="1" applyAlignment="1">
      <alignment wrapText="1"/>
    </xf>
    <xf numFmtId="3" fontId="117" fillId="0" borderId="0" xfId="0" applyNumberFormat="1" applyFont="1"/>
    <xf numFmtId="0" fontId="97" fillId="0" borderId="12" xfId="0" applyFont="1" applyBorder="1" applyAlignment="1">
      <alignment wrapText="1"/>
    </xf>
    <xf numFmtId="0" fontId="97" fillId="0" borderId="12" xfId="0" applyFont="1" applyBorder="1"/>
    <xf numFmtId="0" fontId="97" fillId="0" borderId="12" xfId="0" applyFont="1" applyBorder="1" applyAlignment="1">
      <alignment horizontal="right"/>
    </xf>
    <xf numFmtId="167" fontId="97" fillId="0" borderId="12" xfId="0" applyNumberFormat="1" applyFont="1" applyBorder="1" applyAlignment="1">
      <alignment horizontal="right"/>
    </xf>
    <xf numFmtId="0" fontId="97" fillId="0" borderId="14" xfId="0" applyFont="1" applyBorder="1" applyAlignment="1">
      <alignment wrapText="1"/>
    </xf>
    <xf numFmtId="0" fontId="97" fillId="0" borderId="14" xfId="0" applyFont="1" applyBorder="1"/>
    <xf numFmtId="0" fontId="97" fillId="0" borderId="14" xfId="0" applyFont="1" applyBorder="1" applyAlignment="1">
      <alignment horizontal="right"/>
    </xf>
    <xf numFmtId="0" fontId="97" fillId="0" borderId="0" xfId="0" applyFont="1" applyBorder="1" applyAlignment="1">
      <alignment horizontal="right"/>
    </xf>
    <xf numFmtId="0" fontId="95" fillId="0" borderId="12" xfId="0" applyFont="1" applyBorder="1" applyAlignment="1">
      <alignment wrapText="1"/>
    </xf>
    <xf numFmtId="0" fontId="95" fillId="0" borderId="12" xfId="0" applyFont="1" applyBorder="1"/>
    <xf numFmtId="0" fontId="95" fillId="0" borderId="12" xfId="0" applyFont="1" applyBorder="1" applyAlignment="1">
      <alignment horizontal="right"/>
    </xf>
    <xf numFmtId="0" fontId="95" fillId="0" borderId="12" xfId="0" applyFont="1" applyBorder="1" applyAlignment="1">
      <alignment horizontal="right" vertical="center"/>
    </xf>
    <xf numFmtId="0" fontId="97" fillId="0" borderId="12" xfId="0" applyFont="1" applyBorder="1" applyAlignment="1">
      <alignment horizontal="right" vertical="center"/>
    </xf>
    <xf numFmtId="0" fontId="98" fillId="0" borderId="12" xfId="0" applyFont="1" applyBorder="1" applyAlignment="1">
      <alignment horizontal="right"/>
    </xf>
    <xf numFmtId="165" fontId="97" fillId="0" borderId="12" xfId="0" applyNumberFormat="1" applyFont="1" applyBorder="1" applyAlignment="1">
      <alignment horizontal="right"/>
    </xf>
    <xf numFmtId="167" fontId="97" fillId="24" borderId="12" xfId="0" applyNumberFormat="1" applyFont="1" applyFill="1" applyBorder="1" applyAlignment="1">
      <alignment horizontal="right" vertical="center"/>
    </xf>
    <xf numFmtId="165" fontId="95" fillId="0" borderId="12" xfId="0" applyNumberFormat="1" applyFont="1" applyBorder="1"/>
    <xf numFmtId="0" fontId="23" fillId="0" borderId="0" xfId="0" applyFont="1" applyAlignment="1">
      <alignment horizontal="center"/>
    </xf>
    <xf numFmtId="0" fontId="95" fillId="0" borderId="14" xfId="0" applyFont="1" applyBorder="1" applyAlignment="1">
      <alignment horizontal="right"/>
    </xf>
    <xf numFmtId="0" fontId="97" fillId="0" borderId="14" xfId="0" applyFont="1" applyBorder="1" applyAlignment="1"/>
    <xf numFmtId="0" fontId="23" fillId="0" borderId="0" xfId="0" applyFont="1" applyBorder="1" applyAlignment="1">
      <alignment horizontal="center"/>
    </xf>
    <xf numFmtId="0" fontId="97" fillId="0" borderId="0" xfId="0" applyFont="1" applyBorder="1" applyAlignment="1">
      <alignment wrapText="1"/>
    </xf>
    <xf numFmtId="0" fontId="97" fillId="0" borderId="0" xfId="0" applyFont="1" applyBorder="1"/>
    <xf numFmtId="0" fontId="98" fillId="0" borderId="0" xfId="0" applyFont="1" applyBorder="1" applyAlignment="1">
      <alignment horizontal="right"/>
    </xf>
    <xf numFmtId="0" fontId="95" fillId="0" borderId="0" xfId="0" applyFont="1" applyBorder="1" applyAlignment="1">
      <alignment horizontal="right"/>
    </xf>
    <xf numFmtId="4" fontId="97" fillId="0" borderId="0" xfId="0" applyNumberFormat="1" applyFont="1" applyBorder="1" applyAlignment="1">
      <alignment horizontal="right"/>
    </xf>
    <xf numFmtId="0" fontId="95" fillId="0" borderId="24" xfId="0" applyFont="1" applyBorder="1" applyAlignment="1">
      <alignment wrapText="1"/>
    </xf>
    <xf numFmtId="0" fontId="97" fillId="0" borderId="24" xfId="0" applyFont="1" applyBorder="1"/>
    <xf numFmtId="0" fontId="98" fillId="0" borderId="24" xfId="0" applyFont="1" applyBorder="1" applyAlignment="1">
      <alignment horizontal="right"/>
    </xf>
    <xf numFmtId="0" fontId="95" fillId="0" borderId="24" xfId="0" applyFont="1" applyBorder="1" applyAlignment="1">
      <alignment horizontal="right"/>
    </xf>
    <xf numFmtId="0" fontId="97" fillId="0" borderId="24" xfId="0" applyFont="1" applyBorder="1" applyAlignment="1">
      <alignment horizontal="right"/>
    </xf>
    <xf numFmtId="0" fontId="97" fillId="0" borderId="0" xfId="0" applyFont="1" applyBorder="1" applyAlignment="1">
      <alignment shrinkToFit="1"/>
    </xf>
    <xf numFmtId="0" fontId="95" fillId="0" borderId="24" xfId="0" applyFont="1" applyBorder="1"/>
    <xf numFmtId="0" fontId="96" fillId="0" borderId="24" xfId="0" applyFont="1" applyBorder="1" applyAlignment="1">
      <alignment horizontal="right"/>
    </xf>
    <xf numFmtId="167" fontId="97" fillId="0" borderId="24" xfId="0" applyNumberFormat="1" applyFont="1" applyBorder="1" applyAlignment="1">
      <alignment horizontal="right"/>
    </xf>
    <xf numFmtId="0" fontId="97" fillId="0" borderId="44" xfId="0" applyFont="1" applyBorder="1" applyAlignment="1">
      <alignment shrinkToFit="1"/>
    </xf>
    <xf numFmtId="0" fontId="95" fillId="0" borderId="81" xfId="0" applyFont="1" applyBorder="1"/>
    <xf numFmtId="0" fontId="96" fillId="0" borderId="81" xfId="0" applyFont="1" applyBorder="1" applyAlignment="1">
      <alignment horizontal="right"/>
    </xf>
    <xf numFmtId="0" fontId="95" fillId="0" borderId="81" xfId="0" applyFont="1" applyBorder="1" applyAlignment="1">
      <alignment horizontal="right"/>
    </xf>
    <xf numFmtId="0" fontId="97" fillId="0" borderId="81" xfId="0" applyFont="1" applyBorder="1" applyAlignment="1">
      <alignment horizontal="right"/>
    </xf>
    <xf numFmtId="0" fontId="97" fillId="0" borderId="82" xfId="0" applyFont="1" applyFill="1" applyBorder="1" applyAlignment="1">
      <alignment horizontal="right"/>
    </xf>
    <xf numFmtId="0" fontId="165" fillId="0" borderId="78" xfId="0" applyFont="1" applyBorder="1" applyAlignment="1">
      <alignment horizontal="right"/>
    </xf>
    <xf numFmtId="0" fontId="97" fillId="0" borderId="15" xfId="0" applyFont="1" applyBorder="1" applyAlignment="1">
      <alignment horizontal="right"/>
    </xf>
    <xf numFmtId="0" fontId="97" fillId="0" borderId="10" xfId="0" applyFont="1" applyBorder="1" applyAlignment="1">
      <alignment horizontal="right"/>
    </xf>
    <xf numFmtId="0" fontId="98" fillId="0" borderId="15" xfId="0" applyFont="1" applyBorder="1" applyAlignment="1">
      <alignment wrapText="1"/>
    </xf>
    <xf numFmtId="1" fontId="97" fillId="0" borderId="24" xfId="0" applyNumberFormat="1" applyFont="1" applyBorder="1" applyAlignment="1">
      <alignment horizontal="right"/>
    </xf>
    <xf numFmtId="0" fontId="95" fillId="0" borderId="15" xfId="0" applyFont="1" applyBorder="1" applyAlignment="1">
      <alignment wrapText="1"/>
    </xf>
    <xf numFmtId="0" fontId="169" fillId="0" borderId="24" xfId="0" applyFont="1" applyBorder="1"/>
    <xf numFmtId="0" fontId="168" fillId="0" borderId="24" xfId="0" applyFont="1" applyBorder="1" applyAlignment="1">
      <alignment horizontal="right"/>
    </xf>
    <xf numFmtId="0" fontId="170" fillId="0" borderId="24" xfId="0" applyFont="1" applyBorder="1" applyAlignment="1">
      <alignment horizontal="right"/>
    </xf>
    <xf numFmtId="0" fontId="97" fillId="0" borderId="24" xfId="0" applyFont="1" applyBorder="1" applyAlignment="1">
      <alignment horizontal="right" vertical="center"/>
    </xf>
    <xf numFmtId="1" fontId="97" fillId="0" borderId="24" xfId="0" applyNumberFormat="1" applyFont="1" applyBorder="1" applyAlignment="1">
      <alignment horizontal="right" vertical="center"/>
    </xf>
    <xf numFmtId="0" fontId="97" fillId="0" borderId="15" xfId="0" applyFont="1" applyBorder="1" applyAlignment="1">
      <alignment wrapText="1"/>
    </xf>
    <xf numFmtId="0" fontId="20" fillId="0" borderId="0" xfId="0" applyFont="1" applyAlignment="1">
      <alignment horizontal="center" vertical="center"/>
    </xf>
    <xf numFmtId="170" fontId="28" fillId="0" borderId="12" xfId="0" applyNumberFormat="1" applyFont="1" applyBorder="1" applyAlignment="1">
      <alignment horizontal="center" vertical="center"/>
    </xf>
    <xf numFmtId="0" fontId="172" fillId="0" borderId="0" xfId="71" applyFont="1" applyAlignment="1">
      <alignment vertical="center"/>
    </xf>
    <xf numFmtId="0" fontId="20" fillId="0" borderId="12" xfId="0" applyFont="1" applyBorder="1" applyAlignment="1">
      <alignment horizontal="center"/>
    </xf>
    <xf numFmtId="0" fontId="52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2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2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2" fillId="0" borderId="44" xfId="0" applyFont="1" applyBorder="1"/>
    <xf numFmtId="3" fontId="26" fillId="0" borderId="84" xfId="0" applyNumberFormat="1" applyFont="1" applyBorder="1"/>
    <xf numFmtId="3" fontId="26" fillId="0" borderId="88" xfId="0" applyNumberFormat="1" applyFont="1" applyBorder="1"/>
    <xf numFmtId="0" fontId="52" fillId="0" borderId="13" xfId="0" applyFont="1" applyBorder="1"/>
    <xf numFmtId="3" fontId="26" fillId="0" borderId="18" xfId="0" applyNumberFormat="1" applyFont="1" applyBorder="1"/>
    <xf numFmtId="3" fontId="26" fillId="0" borderId="31" xfId="0" applyNumberFormat="1" applyFont="1" applyBorder="1"/>
    <xf numFmtId="0" fontId="52" fillId="0" borderId="84" xfId="0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26" fillId="0" borderId="20" xfId="0" applyNumberFormat="1" applyFont="1" applyBorder="1"/>
    <xf numFmtId="0" fontId="52" fillId="0" borderId="20" xfId="0" applyFont="1" applyBorder="1"/>
    <xf numFmtId="0" fontId="98" fillId="0" borderId="0" xfId="0" applyFont="1" applyBorder="1" applyAlignment="1">
      <alignment wrapText="1"/>
    </xf>
    <xf numFmtId="0" fontId="97" fillId="0" borderId="47" xfId="0" applyFont="1" applyBorder="1"/>
    <xf numFmtId="0" fontId="98" fillId="0" borderId="47" xfId="0" applyFont="1" applyBorder="1" applyAlignment="1">
      <alignment horizontal="right"/>
    </xf>
    <xf numFmtId="0" fontId="95" fillId="0" borderId="47" xfId="0" applyFont="1" applyBorder="1" applyAlignment="1">
      <alignment horizontal="right"/>
    </xf>
    <xf numFmtId="0" fontId="97" fillId="0" borderId="47" xfId="0" applyFont="1" applyBorder="1" applyAlignment="1">
      <alignment horizontal="right"/>
    </xf>
    <xf numFmtId="1" fontId="97" fillId="0" borderId="47" xfId="0" applyNumberFormat="1" applyFont="1" applyBorder="1" applyAlignment="1">
      <alignment horizontal="right"/>
    </xf>
    <xf numFmtId="0" fontId="20" fillId="0" borderId="24" xfId="0" applyFont="1" applyBorder="1"/>
    <xf numFmtId="3" fontId="97" fillId="0" borderId="24" xfId="0" applyNumberFormat="1" applyFont="1" applyBorder="1" applyAlignment="1">
      <alignment horizontal="right"/>
    </xf>
    <xf numFmtId="4" fontId="97" fillId="0" borderId="24" xfId="0" applyNumberFormat="1" applyFont="1" applyBorder="1" applyAlignment="1">
      <alignment horizontal="right"/>
    </xf>
    <xf numFmtId="2" fontId="97" fillId="0" borderId="24" xfId="0" applyNumberFormat="1" applyFont="1" applyBorder="1" applyAlignment="1">
      <alignment horizontal="right"/>
    </xf>
    <xf numFmtId="2" fontId="97" fillId="0" borderId="47" xfId="0" applyNumberFormat="1" applyFont="1" applyBorder="1" applyAlignment="1">
      <alignment horizontal="right"/>
    </xf>
    <xf numFmtId="2" fontId="165" fillId="0" borderId="24" xfId="0" applyNumberFormat="1" applyFont="1" applyBorder="1" applyAlignment="1">
      <alignment horizontal="right"/>
    </xf>
    <xf numFmtId="2" fontId="97" fillId="0" borderId="24" xfId="0" applyNumberFormat="1" applyFont="1" applyBorder="1" applyAlignment="1">
      <alignment horizontal="right" vertical="center"/>
    </xf>
    <xf numFmtId="0" fontId="170" fillId="0" borderId="15" xfId="0" applyFont="1" applyBorder="1" applyAlignment="1">
      <alignment wrapText="1"/>
    </xf>
    <xf numFmtId="1" fontId="97" fillId="0" borderId="28" xfId="0" applyNumberFormat="1" applyFont="1" applyBorder="1" applyAlignment="1">
      <alignment horizontal="right"/>
    </xf>
    <xf numFmtId="0" fontId="97" fillId="0" borderId="28" xfId="0" applyNumberFormat="1" applyFont="1" applyBorder="1" applyAlignment="1">
      <alignment horizontal="right"/>
    </xf>
    <xf numFmtId="2" fontId="97" fillId="0" borderId="12" xfId="0" applyNumberFormat="1" applyFont="1" applyBorder="1"/>
    <xf numFmtId="1" fontId="97" fillId="24" borderId="12" xfId="0" applyNumberFormat="1" applyFont="1" applyFill="1" applyBorder="1" applyAlignment="1">
      <alignment horizontal="right" vertical="center"/>
    </xf>
    <xf numFmtId="49" fontId="97" fillId="24" borderId="12" xfId="0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center"/>
    </xf>
    <xf numFmtId="0" fontId="97" fillId="24" borderId="12" xfId="0" applyFont="1" applyFill="1" applyBorder="1" applyAlignment="1">
      <alignment horizontal="left" vertical="center" wrapText="1"/>
    </xf>
    <xf numFmtId="49" fontId="97" fillId="0" borderId="12" xfId="0" applyNumberFormat="1" applyFont="1" applyBorder="1" applyAlignment="1">
      <alignment horizontal="right"/>
    </xf>
    <xf numFmtId="169" fontId="97" fillId="0" borderId="12" xfId="0" applyNumberFormat="1" applyFont="1" applyBorder="1" applyAlignment="1">
      <alignment horizontal="right"/>
    </xf>
    <xf numFmtId="1" fontId="97" fillId="0" borderId="12" xfId="0" applyNumberFormat="1" applyFont="1" applyBorder="1" applyAlignment="1">
      <alignment horizontal="right"/>
    </xf>
    <xf numFmtId="0" fontId="97" fillId="0" borderId="12" xfId="0" applyNumberFormat="1" applyFont="1" applyBorder="1" applyAlignment="1">
      <alignment horizontal="right"/>
    </xf>
    <xf numFmtId="2" fontId="97" fillId="0" borderId="12" xfId="0" applyNumberFormat="1" applyFont="1" applyBorder="1" applyAlignment="1">
      <alignment horizontal="right"/>
    </xf>
    <xf numFmtId="0" fontId="23" fillId="0" borderId="0" xfId="0" applyFont="1" applyAlignment="1">
      <alignment horizontal="center" vertical="center"/>
    </xf>
    <xf numFmtId="3" fontId="37" fillId="0" borderId="62" xfId="78" applyNumberFormat="1" applyFont="1" applyBorder="1"/>
    <xf numFmtId="3" fontId="30" fillId="0" borderId="66" xfId="78" applyNumberFormat="1" applyFont="1" applyBorder="1" applyAlignment="1">
      <alignment vertical="center"/>
    </xf>
    <xf numFmtId="3" fontId="124" fillId="0" borderId="62" xfId="78" applyNumberFormat="1" applyFont="1" applyBorder="1"/>
    <xf numFmtId="3" fontId="133" fillId="0" borderId="62" xfId="78" applyNumberFormat="1" applyFont="1" applyBorder="1"/>
    <xf numFmtId="0" fontId="28" fillId="0" borderId="0" xfId="78" applyFont="1" applyBorder="1"/>
    <xf numFmtId="0" fontId="37" fillId="0" borderId="0" xfId="78" applyFont="1" applyBorder="1"/>
    <xf numFmtId="1" fontId="35" fillId="0" borderId="0" xfId="78" applyNumberFormat="1" applyFont="1" applyBorder="1"/>
    <xf numFmtId="0" fontId="59" fillId="0" borderId="0" xfId="78" applyFont="1" applyBorder="1"/>
    <xf numFmtId="3" fontId="91" fillId="0" borderId="116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1" fillId="0" borderId="110" xfId="0" applyFont="1" applyBorder="1" applyAlignment="1">
      <alignment horizontal="center"/>
    </xf>
    <xf numFmtId="0" fontId="31" fillId="0" borderId="1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66" fontId="28" fillId="0" borderId="116" xfId="0" applyNumberFormat="1" applyFont="1" applyBorder="1" applyAlignment="1">
      <alignment horizontal="center" vertical="center"/>
    </xf>
    <xf numFmtId="0" fontId="23" fillId="0" borderId="0" xfId="0" applyFont="1" applyBorder="1"/>
    <xf numFmtId="166" fontId="25" fillId="0" borderId="63" xfId="0" applyNumberFormat="1" applyFont="1" applyBorder="1" applyAlignment="1">
      <alignment horizontal="center" vertical="center"/>
    </xf>
    <xf numFmtId="167" fontId="97" fillId="24" borderId="116" xfId="0" applyNumberFormat="1" applyFont="1" applyFill="1" applyBorder="1" applyAlignment="1">
      <alignment horizontal="right" vertical="center"/>
    </xf>
    <xf numFmtId="167" fontId="165" fillId="24" borderId="91" xfId="0" applyNumberFormat="1" applyFont="1" applyFill="1" applyBorder="1" applyAlignment="1">
      <alignment horizontal="right" vertical="center"/>
    </xf>
    <xf numFmtId="0" fontId="131" fillId="0" borderId="62" xfId="0" applyFont="1" applyBorder="1"/>
    <xf numFmtId="0" fontId="165" fillId="0" borderId="62" xfId="0" applyFont="1" applyBorder="1" applyAlignment="1"/>
    <xf numFmtId="0" fontId="97" fillId="0" borderId="65" xfId="0" applyFont="1" applyBorder="1" applyAlignment="1"/>
    <xf numFmtId="0" fontId="97" fillId="0" borderId="116" xfId="0" applyFont="1" applyBorder="1" applyAlignment="1">
      <alignment horizontal="right"/>
    </xf>
    <xf numFmtId="0" fontId="165" fillId="0" borderId="117" xfId="0" applyFont="1" applyBorder="1" applyAlignment="1">
      <alignment horizontal="right"/>
    </xf>
    <xf numFmtId="0" fontId="165" fillId="0" borderId="79" xfId="0" applyFont="1" applyBorder="1" applyAlignment="1">
      <alignment horizontal="right"/>
    </xf>
    <xf numFmtId="0" fontId="97" fillId="0" borderId="14" xfId="0" applyFont="1" applyBorder="1" applyAlignment="1">
      <alignment horizontal="center"/>
    </xf>
    <xf numFmtId="0" fontId="97" fillId="0" borderId="65" xfId="0" applyFont="1" applyBorder="1" applyAlignment="1">
      <alignment horizontal="right"/>
    </xf>
    <xf numFmtId="165" fontId="97" fillId="0" borderId="116" xfId="0" applyNumberFormat="1" applyFont="1" applyBorder="1" applyAlignment="1">
      <alignment horizontal="right"/>
    </xf>
    <xf numFmtId="0" fontId="120" fillId="0" borderId="91" xfId="0" applyFont="1" applyBorder="1" applyAlignment="1">
      <alignment horizontal="right"/>
    </xf>
    <xf numFmtId="0" fontId="165" fillId="0" borderId="62" xfId="0" applyFont="1" applyBorder="1" applyAlignment="1">
      <alignment horizontal="right"/>
    </xf>
    <xf numFmtId="0" fontId="165" fillId="0" borderId="116" xfId="0" applyFont="1" applyBorder="1" applyAlignment="1">
      <alignment horizontal="right"/>
    </xf>
    <xf numFmtId="0" fontId="165" fillId="0" borderId="82" xfId="0" applyFont="1" applyBorder="1" applyAlignment="1">
      <alignment horizontal="right"/>
    </xf>
    <xf numFmtId="0" fontId="23" fillId="0" borderId="15" xfId="0" applyFont="1" applyBorder="1" applyAlignment="1">
      <alignment wrapText="1"/>
    </xf>
    <xf numFmtId="0" fontId="97" fillId="0" borderId="84" xfId="0" applyFont="1" applyBorder="1"/>
    <xf numFmtId="0" fontId="98" fillId="0" borderId="84" xfId="0" applyFont="1" applyBorder="1" applyAlignment="1">
      <alignment horizontal="right"/>
    </xf>
    <xf numFmtId="0" fontId="95" fillId="0" borderId="84" xfId="0" applyFont="1" applyBorder="1" applyAlignment="1">
      <alignment horizontal="right"/>
    </xf>
    <xf numFmtId="0" fontId="97" fillId="0" borderId="84" xfId="0" applyFont="1" applyBorder="1" applyAlignment="1">
      <alignment horizontal="right"/>
    </xf>
    <xf numFmtId="0" fontId="97" fillId="0" borderId="88" xfId="0" applyFont="1" applyBorder="1" applyAlignment="1">
      <alignment horizontal="right"/>
    </xf>
    <xf numFmtId="0" fontId="97" fillId="0" borderId="62" xfId="0" applyFont="1" applyBorder="1" applyAlignment="1">
      <alignment horizontal="right"/>
    </xf>
    <xf numFmtId="0" fontId="165" fillId="0" borderId="65" xfId="0" applyFont="1" applyBorder="1" applyAlignment="1">
      <alignment horizontal="right"/>
    </xf>
    <xf numFmtId="2" fontId="97" fillId="0" borderId="116" xfId="0" applyNumberFormat="1" applyFont="1" applyBorder="1"/>
    <xf numFmtId="165" fontId="165" fillId="0" borderId="91" xfId="0" applyNumberFormat="1" applyFont="1" applyBorder="1" applyAlignment="1">
      <alignment horizontal="right"/>
    </xf>
    <xf numFmtId="2" fontId="97" fillId="0" borderId="116" xfId="0" applyNumberFormat="1" applyFont="1" applyBorder="1" applyAlignment="1">
      <alignment horizontal="right"/>
    </xf>
    <xf numFmtId="3" fontId="68" fillId="0" borderId="24" xfId="0" applyNumberFormat="1" applyFont="1" applyBorder="1" applyAlignment="1">
      <alignment horizontal="center" vertical="center" wrapText="1"/>
    </xf>
    <xf numFmtId="3" fontId="68" fillId="0" borderId="25" xfId="0" applyNumberFormat="1" applyFont="1" applyBorder="1" applyAlignment="1">
      <alignment horizontal="center" vertical="center" wrapText="1"/>
    </xf>
    <xf numFmtId="3" fontId="25" fillId="0" borderId="24" xfId="0" applyNumberFormat="1" applyFont="1" applyBorder="1"/>
    <xf numFmtId="3" fontId="63" fillId="0" borderId="24" xfId="0" applyNumberFormat="1" applyFont="1" applyBorder="1"/>
    <xf numFmtId="3" fontId="28" fillId="0" borderId="24" xfId="0" applyNumberFormat="1" applyFont="1" applyBorder="1"/>
    <xf numFmtId="0" fontId="28" fillId="0" borderId="24" xfId="0" applyFont="1" applyBorder="1"/>
    <xf numFmtId="0" fontId="35" fillId="0" borderId="24" xfId="0" applyFont="1" applyBorder="1"/>
    <xf numFmtId="0" fontId="56" fillId="0" borderId="24" xfId="0" applyFont="1" applyBorder="1"/>
    <xf numFmtId="3" fontId="57" fillId="0" borderId="24" xfId="0" applyNumberFormat="1" applyFont="1" applyBorder="1"/>
    <xf numFmtId="3" fontId="35" fillId="0" borderId="24" xfId="0" applyNumberFormat="1" applyFont="1" applyBorder="1"/>
    <xf numFmtId="0" fontId="90" fillId="0" borderId="24" xfId="0" applyFont="1" applyBorder="1"/>
    <xf numFmtId="0" fontId="38" fillId="0" borderId="24" xfId="0" applyFont="1" applyBorder="1"/>
    <xf numFmtId="3" fontId="39" fillId="0" borderId="24" xfId="0" applyNumberFormat="1" applyFont="1" applyBorder="1"/>
    <xf numFmtId="3" fontId="30" fillId="0" borderId="24" xfId="0" applyNumberFormat="1" applyFont="1" applyBorder="1"/>
    <xf numFmtId="3" fontId="58" fillId="0" borderId="24" xfId="0" applyNumberFormat="1" applyFont="1" applyBorder="1"/>
    <xf numFmtId="0" fontId="34" fillId="0" borderId="24" xfId="0" applyFont="1" applyBorder="1"/>
    <xf numFmtId="0" fontId="25" fillId="0" borderId="24" xfId="0" applyFont="1" applyBorder="1"/>
    <xf numFmtId="0" fontId="30" fillId="0" borderId="24" xfId="0" applyFont="1" applyBorder="1"/>
    <xf numFmtId="0" fontId="25" fillId="0" borderId="24" xfId="0" applyFont="1" applyBorder="1" applyAlignment="1">
      <alignment wrapText="1"/>
    </xf>
    <xf numFmtId="3" fontId="56" fillId="0" borderId="24" xfId="0" applyNumberFormat="1" applyFont="1" applyBorder="1" applyAlignment="1">
      <alignment wrapText="1"/>
    </xf>
    <xf numFmtId="3" fontId="57" fillId="0" borderId="24" xfId="0" applyNumberFormat="1" applyFont="1" applyBorder="1" applyAlignment="1">
      <alignment wrapText="1"/>
    </xf>
    <xf numFmtId="3" fontId="56" fillId="0" borderId="24" xfId="0" applyNumberFormat="1" applyFont="1" applyBorder="1"/>
    <xf numFmtId="3" fontId="58" fillId="0" borderId="24" xfId="0" applyNumberFormat="1" applyFont="1" applyBorder="1" applyAlignment="1">
      <alignment wrapText="1"/>
    </xf>
    <xf numFmtId="0" fontId="28" fillId="0" borderId="25" xfId="0" applyFont="1" applyBorder="1"/>
    <xf numFmtId="0" fontId="28" fillId="0" borderId="47" xfId="0" applyFont="1" applyBorder="1"/>
    <xf numFmtId="0" fontId="25" fillId="0" borderId="33" xfId="0" applyFont="1" applyBorder="1" applyAlignment="1">
      <alignment wrapText="1"/>
    </xf>
    <xf numFmtId="0" fontId="25" fillId="0" borderId="25" xfId="0" applyFont="1" applyBorder="1"/>
    <xf numFmtId="3" fontId="58" fillId="0" borderId="25" xfId="0" applyNumberFormat="1" applyFont="1" applyBorder="1"/>
    <xf numFmtId="3" fontId="30" fillId="0" borderId="25" xfId="0" applyNumberFormat="1" applyFont="1" applyBorder="1"/>
    <xf numFmtId="0" fontId="35" fillId="0" borderId="25" xfId="0" applyFont="1" applyBorder="1"/>
    <xf numFmtId="3" fontId="30" fillId="0" borderId="33" xfId="0" applyNumberFormat="1" applyFont="1" applyFill="1" applyBorder="1"/>
    <xf numFmtId="0" fontId="28" fillId="0" borderId="33" xfId="0" applyFont="1" applyBorder="1"/>
    <xf numFmtId="0" fontId="35" fillId="0" borderId="58" xfId="0" applyFont="1" applyBorder="1"/>
    <xf numFmtId="3" fontId="91" fillId="0" borderId="24" xfId="0" applyNumberFormat="1" applyFont="1" applyBorder="1" applyAlignment="1">
      <alignment horizontal="center" vertical="center" wrapText="1"/>
    </xf>
    <xf numFmtId="0" fontId="39" fillId="0" borderId="24" xfId="0" applyFont="1" applyBorder="1"/>
    <xf numFmtId="3" fontId="134" fillId="0" borderId="24" xfId="74" applyNumberFormat="1" applyFont="1" applyBorder="1"/>
    <xf numFmtId="3" fontId="57" fillId="0" borderId="24" xfId="74" applyNumberFormat="1" applyFont="1" applyBorder="1"/>
    <xf numFmtId="3" fontId="135" fillId="0" borderId="24" xfId="0" applyNumberFormat="1" applyFont="1" applyBorder="1"/>
    <xf numFmtId="0" fontId="58" fillId="0" borderId="24" xfId="0" applyFont="1" applyBorder="1" applyAlignment="1">
      <alignment wrapText="1"/>
    </xf>
    <xf numFmtId="0" fontId="35" fillId="0" borderId="24" xfId="0" applyFont="1" applyBorder="1" applyAlignment="1">
      <alignment wrapText="1"/>
    </xf>
    <xf numFmtId="3" fontId="57" fillId="0" borderId="24" xfId="0" applyNumberFormat="1" applyFont="1" applyFill="1" applyBorder="1"/>
    <xf numFmtId="0" fontId="57" fillId="0" borderId="24" xfId="0" applyFont="1" applyBorder="1" applyAlignment="1">
      <alignment wrapText="1"/>
    </xf>
    <xf numFmtId="3" fontId="58" fillId="0" borderId="24" xfId="0" applyNumberFormat="1" applyFont="1" applyFill="1" applyBorder="1"/>
    <xf numFmtId="3" fontId="65" fillId="0" borderId="24" xfId="0" applyNumberFormat="1" applyFont="1" applyBorder="1"/>
    <xf numFmtId="0" fontId="57" fillId="0" borderId="24" xfId="0" applyFont="1" applyBorder="1"/>
    <xf numFmtId="3" fontId="58" fillId="0" borderId="88" xfId="0" applyNumberFormat="1" applyFont="1" applyBorder="1"/>
    <xf numFmtId="0" fontId="57" fillId="0" borderId="25" xfId="0" applyFont="1" applyBorder="1" applyAlignment="1">
      <alignment vertical="center" wrapText="1"/>
    </xf>
    <xf numFmtId="3" fontId="57" fillId="0" borderId="25" xfId="74" applyNumberFormat="1" applyFont="1" applyBorder="1" applyAlignment="1">
      <alignment vertical="center"/>
    </xf>
    <xf numFmtId="0" fontId="58" fillId="0" borderId="47" xfId="0" applyFont="1" applyBorder="1" applyAlignment="1">
      <alignment wrapText="1"/>
    </xf>
    <xf numFmtId="3" fontId="58" fillId="0" borderId="47" xfId="0" applyNumberFormat="1" applyFont="1" applyBorder="1"/>
    <xf numFmtId="0" fontId="30" fillId="0" borderId="110" xfId="0" applyFont="1" applyBorder="1" applyAlignment="1">
      <alignment wrapText="1"/>
    </xf>
    <xf numFmtId="0" fontId="30" fillId="0" borderId="25" xfId="0" applyFont="1" applyBorder="1"/>
    <xf numFmtId="0" fontId="28" fillId="0" borderId="58" xfId="0" applyFont="1" applyBorder="1"/>
    <xf numFmtId="0" fontId="67" fillId="0" borderId="24" xfId="0" applyFont="1" applyBorder="1"/>
    <xf numFmtId="3" fontId="34" fillId="0" borderId="24" xfId="0" applyNumberFormat="1" applyFont="1" applyBorder="1"/>
    <xf numFmtId="3" fontId="25" fillId="0" borderId="24" xfId="0" applyNumberFormat="1" applyFont="1" applyFill="1" applyBorder="1"/>
    <xf numFmtId="0" fontId="56" fillId="0" borderId="24" xfId="0" applyFont="1" applyBorder="1" applyAlignment="1">
      <alignment wrapText="1"/>
    </xf>
    <xf numFmtId="3" fontId="63" fillId="0" borderId="24" xfId="0" applyNumberFormat="1" applyFont="1" applyBorder="1" applyAlignment="1">
      <alignment wrapText="1"/>
    </xf>
    <xf numFmtId="3" fontId="63" fillId="0" borderId="25" xfId="0" applyNumberFormat="1" applyFont="1" applyBorder="1"/>
    <xf numFmtId="3" fontId="25" fillId="0" borderId="25" xfId="0" applyNumberFormat="1" applyFont="1" applyBorder="1"/>
    <xf numFmtId="0" fontId="25" fillId="0" borderId="110" xfId="0" applyFont="1" applyBorder="1"/>
    <xf numFmtId="3" fontId="25" fillId="0" borderId="33" xfId="0" applyNumberFormat="1" applyFont="1" applyFill="1" applyBorder="1"/>
    <xf numFmtId="0" fontId="159" fillId="26" borderId="0" xfId="0" applyFont="1" applyFill="1"/>
    <xf numFmtId="0" fontId="117" fillId="26" borderId="0" xfId="0" applyFont="1" applyFill="1"/>
    <xf numFmtId="0" fontId="22" fillId="0" borderId="24" xfId="0" applyFont="1" applyBorder="1" applyAlignment="1">
      <alignment vertical="center"/>
    </xf>
    <xf numFmtId="0" fontId="22" fillId="0" borderId="24" xfId="0" applyFont="1" applyFill="1" applyBorder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24" xfId="0" applyFont="1" applyBorder="1"/>
    <xf numFmtId="0" fontId="117" fillId="0" borderId="24" xfId="0" applyFont="1" applyBorder="1"/>
    <xf numFmtId="0" fontId="22" fillId="0" borderId="24" xfId="0" applyFont="1" applyBorder="1"/>
    <xf numFmtId="9" fontId="22" fillId="0" borderId="24" xfId="0" applyNumberFormat="1" applyFont="1" applyBorder="1" applyAlignment="1">
      <alignment horizontal="left"/>
    </xf>
    <xf numFmtId="3" fontId="23" fillId="0" borderId="24" xfId="0" applyNumberFormat="1" applyFont="1" applyBorder="1"/>
    <xf numFmtId="0" fontId="82" fillId="0" borderId="24" xfId="0" applyFont="1" applyBorder="1"/>
    <xf numFmtId="10" fontId="22" fillId="0" borderId="24" xfId="0" applyNumberFormat="1" applyFont="1" applyBorder="1"/>
    <xf numFmtId="0" fontId="80" fillId="0" borderId="24" xfId="0" applyFont="1" applyBorder="1"/>
    <xf numFmtId="10" fontId="23" fillId="0" borderId="24" xfId="0" applyNumberFormat="1" applyFont="1" applyBorder="1"/>
    <xf numFmtId="10" fontId="22" fillId="0" borderId="25" xfId="0" applyNumberFormat="1" applyFont="1" applyBorder="1"/>
    <xf numFmtId="3" fontId="23" fillId="0" borderId="25" xfId="0" applyNumberFormat="1" applyFont="1" applyBorder="1"/>
    <xf numFmtId="0" fontId="23" fillId="0" borderId="25" xfId="0" applyFont="1" applyBorder="1"/>
    <xf numFmtId="0" fontId="24" fillId="0" borderId="110" xfId="0" applyFont="1" applyBorder="1"/>
    <xf numFmtId="0" fontId="22" fillId="0" borderId="33" xfId="0" applyFont="1" applyBorder="1"/>
    <xf numFmtId="3" fontId="26" fillId="0" borderId="33" xfId="0" applyNumberFormat="1" applyFont="1" applyFill="1" applyBorder="1"/>
    <xf numFmtId="0" fontId="23" fillId="0" borderId="33" xfId="0" applyFont="1" applyBorder="1"/>
    <xf numFmtId="0" fontId="23" fillId="0" borderId="58" xfId="0" applyFont="1" applyBorder="1"/>
    <xf numFmtId="0" fontId="22" fillId="0" borderId="25" xfId="0" applyFont="1" applyBorder="1" applyAlignment="1">
      <alignment vertical="center"/>
    </xf>
    <xf numFmtId="9" fontId="22" fillId="0" borderId="25" xfId="0" applyNumberFormat="1" applyFont="1" applyBorder="1" applyAlignment="1">
      <alignment horizontal="left" vertical="center"/>
    </xf>
    <xf numFmtId="3" fontId="23" fillId="0" borderId="25" xfId="0" applyNumberFormat="1" applyFont="1" applyBorder="1" applyAlignment="1">
      <alignment vertical="center"/>
    </xf>
    <xf numFmtId="3" fontId="23" fillId="0" borderId="47" xfId="0" applyNumberFormat="1" applyFont="1" applyBorder="1"/>
    <xf numFmtId="0" fontId="23" fillId="0" borderId="47" xfId="0" applyFont="1" applyBorder="1"/>
    <xf numFmtId="0" fontId="24" fillId="0" borderId="110" xfId="0" applyFont="1" applyBorder="1" applyAlignment="1">
      <alignment vertical="center"/>
    </xf>
    <xf numFmtId="9" fontId="22" fillId="0" borderId="33" xfId="0" applyNumberFormat="1" applyFont="1" applyBorder="1" applyAlignment="1">
      <alignment horizontal="left" vertical="center"/>
    </xf>
    <xf numFmtId="3" fontId="26" fillId="0" borderId="33" xfId="0" applyNumberFormat="1" applyFont="1" applyBorder="1" applyAlignment="1">
      <alignment vertical="center"/>
    </xf>
    <xf numFmtId="0" fontId="22" fillId="0" borderId="25" xfId="0" applyFont="1" applyBorder="1" applyAlignment="1">
      <alignment vertical="top"/>
    </xf>
    <xf numFmtId="10" fontId="22" fillId="0" borderId="25" xfId="0" applyNumberFormat="1" applyFont="1" applyBorder="1" applyAlignment="1">
      <alignment wrapText="1"/>
    </xf>
    <xf numFmtId="0" fontId="24" fillId="0" borderId="47" xfId="0" applyFont="1" applyBorder="1"/>
    <xf numFmtId="10" fontId="22" fillId="0" borderId="47" xfId="0" applyNumberFormat="1" applyFont="1" applyBorder="1"/>
    <xf numFmtId="10" fontId="22" fillId="0" borderId="33" xfId="0" applyNumberFormat="1" applyFont="1" applyBorder="1"/>
    <xf numFmtId="3" fontId="26" fillId="0" borderId="33" xfId="0" applyNumberFormat="1" applyFont="1" applyBorder="1"/>
    <xf numFmtId="9" fontId="22" fillId="0" borderId="26" xfId="0" applyNumberFormat="1" applyFont="1" applyBorder="1" applyAlignment="1">
      <alignment horizontal="left"/>
    </xf>
    <xf numFmtId="3" fontId="23" fillId="0" borderId="26" xfId="0" applyNumberFormat="1" applyFont="1" applyBorder="1"/>
    <xf numFmtId="0" fontId="23" fillId="0" borderId="26" xfId="0" applyFont="1" applyBorder="1"/>
    <xf numFmtId="0" fontId="105" fillId="0" borderId="110" xfId="0" applyFont="1" applyFill="1" applyBorder="1"/>
    <xf numFmtId="10" fontId="23" fillId="0" borderId="33" xfId="0" applyNumberFormat="1" applyFont="1" applyFill="1" applyBorder="1" applyAlignment="1">
      <alignment horizontal="left"/>
    </xf>
    <xf numFmtId="0" fontId="82" fillId="0" borderId="33" xfId="0" applyFont="1" applyBorder="1"/>
    <xf numFmtId="0" fontId="82" fillId="0" borderId="58" xfId="0" applyFont="1" applyBorder="1"/>
    <xf numFmtId="0" fontId="22" fillId="0" borderId="25" xfId="0" applyFont="1" applyBorder="1"/>
    <xf numFmtId="0" fontId="24" fillId="0" borderId="26" xfId="0" applyFont="1" applyBorder="1"/>
    <xf numFmtId="10" fontId="22" fillId="0" borderId="26" xfId="0" applyNumberFormat="1" applyFont="1" applyBorder="1"/>
    <xf numFmtId="3" fontId="174" fillId="0" borderId="24" xfId="0" applyNumberFormat="1" applyFont="1" applyBorder="1" applyAlignment="1">
      <alignment horizontal="center" vertical="center" wrapText="1"/>
    </xf>
    <xf numFmtId="0" fontId="25" fillId="0" borderId="24" xfId="0" applyFont="1" applyBorder="1" applyAlignment="1">
      <alignment horizontal="left" vertical="center"/>
    </xf>
    <xf numFmtId="0" fontId="36" fillId="0" borderId="24" xfId="0" applyFont="1" applyBorder="1"/>
    <xf numFmtId="0" fontId="34" fillId="0" borderId="24" xfId="0" applyFont="1" applyBorder="1" applyAlignment="1">
      <alignment horizontal="left" vertical="center"/>
    </xf>
    <xf numFmtId="3" fontId="28" fillId="25" borderId="24" xfId="0" applyNumberFormat="1" applyFont="1" applyFill="1" applyBorder="1"/>
    <xf numFmtId="3" fontId="133" fillId="0" borderId="24" xfId="0" applyNumberFormat="1" applyFont="1" applyBorder="1"/>
    <xf numFmtId="0" fontId="28" fillId="0" borderId="24" xfId="0" applyFont="1" applyBorder="1" applyAlignment="1">
      <alignment horizontal="left" vertical="center"/>
    </xf>
    <xf numFmtId="3" fontId="124" fillId="0" borderId="24" xfId="0" applyNumberFormat="1" applyFont="1" applyBorder="1"/>
    <xf numFmtId="0" fontId="33" fillId="0" borderId="24" xfId="0" applyFont="1" applyBorder="1"/>
    <xf numFmtId="0" fontId="35" fillId="0" borderId="24" xfId="0" applyFont="1" applyBorder="1" applyAlignment="1">
      <alignment horizontal="left" vertical="center" wrapText="1"/>
    </xf>
    <xf numFmtId="3" fontId="35" fillId="0" borderId="24" xfId="0" applyNumberFormat="1" applyFont="1" applyBorder="1" applyAlignment="1">
      <alignment vertical="center" wrapText="1"/>
    </xf>
    <xf numFmtId="3" fontId="124" fillId="0" borderId="24" xfId="0" applyNumberFormat="1" applyFont="1" applyBorder="1" applyAlignment="1">
      <alignment vertical="center" wrapText="1"/>
    </xf>
    <xf numFmtId="0" fontId="33" fillId="0" borderId="24" xfId="0" applyFont="1" applyBorder="1" applyAlignment="1">
      <alignment wrapText="1"/>
    </xf>
    <xf numFmtId="0" fontId="28" fillId="0" borderId="24" xfId="0" applyFont="1" applyBorder="1" applyAlignment="1">
      <alignment horizontal="left" vertical="center" wrapText="1"/>
    </xf>
    <xf numFmtId="0" fontId="28" fillId="0" borderId="24" xfId="0" applyFont="1" applyBorder="1" applyAlignment="1">
      <alignment wrapText="1"/>
    </xf>
    <xf numFmtId="0" fontId="76" fillId="0" borderId="24" xfId="0" applyFont="1" applyBorder="1"/>
    <xf numFmtId="0" fontId="152" fillId="0" borderId="24" xfId="0" applyFont="1" applyBorder="1"/>
    <xf numFmtId="0" fontId="34" fillId="0" borderId="47" xfId="0" applyFont="1" applyBorder="1" applyAlignment="1">
      <alignment horizontal="left" vertical="center"/>
    </xf>
    <xf numFmtId="3" fontId="28" fillId="25" borderId="47" xfId="0" applyNumberFormat="1" applyFont="1" applyFill="1" applyBorder="1"/>
    <xf numFmtId="0" fontId="36" fillId="0" borderId="47" xfId="0" applyFont="1" applyBorder="1"/>
    <xf numFmtId="0" fontId="25" fillId="0" borderId="110" xfId="0" applyFont="1" applyBorder="1" applyAlignment="1">
      <alignment horizontal="left" vertical="center"/>
    </xf>
    <xf numFmtId="0" fontId="36" fillId="0" borderId="33" xfId="0" applyFont="1" applyBorder="1"/>
    <xf numFmtId="0" fontId="36" fillId="0" borderId="58" xfId="0" applyFont="1" applyBorder="1"/>
    <xf numFmtId="0" fontId="25" fillId="0" borderId="25" xfId="0" applyFont="1" applyBorder="1" applyAlignment="1">
      <alignment horizontal="left" vertical="center"/>
    </xf>
    <xf numFmtId="0" fontId="36" fillId="0" borderId="25" xfId="0" applyFont="1" applyBorder="1"/>
    <xf numFmtId="3" fontId="133" fillId="0" borderId="33" xfId="0" applyNumberFormat="1" applyFont="1" applyBorder="1"/>
    <xf numFmtId="0" fontId="28" fillId="0" borderId="47" xfId="0" applyFont="1" applyBorder="1" applyAlignment="1">
      <alignment horizontal="left" vertical="center"/>
    </xf>
    <xf numFmtId="3" fontId="124" fillId="0" borderId="47" xfId="0" applyNumberFormat="1" applyFont="1" applyBorder="1"/>
    <xf numFmtId="0" fontId="33" fillId="0" borderId="47" xfId="0" applyFont="1" applyBorder="1"/>
    <xf numFmtId="3" fontId="35" fillId="0" borderId="25" xfId="0" applyNumberFormat="1" applyFont="1" applyBorder="1"/>
    <xf numFmtId="0" fontId="33" fillId="0" borderId="25" xfId="0" applyFont="1" applyBorder="1"/>
    <xf numFmtId="0" fontId="25" fillId="0" borderId="47" xfId="0" applyFont="1" applyBorder="1"/>
    <xf numFmtId="3" fontId="133" fillId="0" borderId="47" xfId="0" applyNumberFormat="1" applyFont="1" applyBorder="1"/>
    <xf numFmtId="0" fontId="33" fillId="0" borderId="33" xfId="0" applyFont="1" applyBorder="1"/>
    <xf numFmtId="0" fontId="33" fillId="0" borderId="58" xfId="0" applyFont="1" applyBorder="1"/>
    <xf numFmtId="3" fontId="133" fillId="0" borderId="25" xfId="0" applyNumberFormat="1" applyFont="1" applyBorder="1"/>
    <xf numFmtId="3" fontId="124" fillId="0" borderId="25" xfId="0" applyNumberFormat="1" applyFont="1" applyBorder="1"/>
    <xf numFmtId="0" fontId="25" fillId="0" borderId="110" xfId="0" applyFont="1" applyBorder="1" applyAlignment="1">
      <alignment horizontal="left"/>
    </xf>
    <xf numFmtId="0" fontId="35" fillId="0" borderId="33" xfId="0" applyFont="1" applyBorder="1"/>
    <xf numFmtId="0" fontId="39" fillId="0" borderId="0" xfId="0" applyFont="1" applyBorder="1"/>
    <xf numFmtId="0" fontId="34" fillId="0" borderId="24" xfId="0" applyFont="1" applyBorder="1" applyAlignment="1">
      <alignment horizontal="center" vertical="center"/>
    </xf>
    <xf numFmtId="0" fontId="79" fillId="0" borderId="24" xfId="0" applyFont="1" applyBorder="1" applyAlignment="1">
      <alignment horizontal="left" wrapText="1"/>
    </xf>
    <xf numFmtId="0" fontId="28" fillId="0" borderId="24" xfId="0" applyFont="1" applyBorder="1" applyAlignment="1">
      <alignment horizontal="left" wrapText="1"/>
    </xf>
    <xf numFmtId="0" fontId="61" fillId="0" borderId="24" xfId="0" applyFont="1" applyBorder="1" applyAlignment="1">
      <alignment wrapText="1"/>
    </xf>
    <xf numFmtId="0" fontId="79" fillId="0" borderId="24" xfId="0" applyFont="1" applyBorder="1" applyAlignment="1">
      <alignment wrapText="1"/>
    </xf>
    <xf numFmtId="0" fontId="34" fillId="0" borderId="24" xfId="0" applyFont="1" applyBorder="1" applyAlignment="1">
      <alignment wrapText="1"/>
    </xf>
    <xf numFmtId="3" fontId="79" fillId="0" borderId="24" xfId="0" applyNumberFormat="1" applyFont="1" applyBorder="1" applyAlignment="1">
      <alignment wrapText="1"/>
    </xf>
    <xf numFmtId="3" fontId="35" fillId="0" borderId="24" xfId="0" applyNumberFormat="1" applyFont="1" applyBorder="1" applyAlignment="1">
      <alignment wrapText="1"/>
    </xf>
    <xf numFmtId="3" fontId="25" fillId="0" borderId="24" xfId="0" applyNumberFormat="1" applyFont="1" applyBorder="1" applyAlignment="1">
      <alignment vertical="center"/>
    </xf>
    <xf numFmtId="3" fontId="28" fillId="0" borderId="24" xfId="0" applyNumberFormat="1" applyFont="1" applyBorder="1" applyAlignment="1">
      <alignment vertical="center"/>
    </xf>
    <xf numFmtId="0" fontId="158" fillId="0" borderId="24" xfId="0" applyFont="1" applyBorder="1"/>
    <xf numFmtId="0" fontId="34" fillId="0" borderId="25" xfId="0" applyFont="1" applyBorder="1" applyAlignment="1">
      <alignment horizontal="center" vertical="center"/>
    </xf>
    <xf numFmtId="0" fontId="28" fillId="0" borderId="25" xfId="0" applyFont="1" applyBorder="1" applyAlignment="1">
      <alignment wrapText="1"/>
    </xf>
    <xf numFmtId="3" fontId="28" fillId="0" borderId="25" xfId="0" applyNumberFormat="1" applyFont="1" applyBorder="1"/>
    <xf numFmtId="0" fontId="34" fillId="0" borderId="25" xfId="0" applyFont="1" applyBorder="1"/>
    <xf numFmtId="0" fontId="39" fillId="0" borderId="25" xfId="0" applyFont="1" applyBorder="1"/>
    <xf numFmtId="0" fontId="34" fillId="0" borderId="47" xfId="0" applyFont="1" applyBorder="1" applyAlignment="1">
      <alignment horizontal="center" vertical="center"/>
    </xf>
    <xf numFmtId="0" fontId="25" fillId="0" borderId="47" xfId="0" applyFont="1" applyBorder="1" applyAlignment="1">
      <alignment wrapText="1"/>
    </xf>
    <xf numFmtId="3" fontId="25" fillId="0" borderId="47" xfId="0" applyNumberFormat="1" applyFont="1" applyBorder="1"/>
    <xf numFmtId="0" fontId="34" fillId="0" borderId="47" xfId="0" applyFont="1" applyBorder="1"/>
    <xf numFmtId="0" fontId="39" fillId="0" borderId="47" xfId="0" applyFont="1" applyBorder="1"/>
    <xf numFmtId="0" fontId="34" fillId="0" borderId="33" xfId="0" applyFont="1" applyBorder="1"/>
    <xf numFmtId="0" fontId="39" fillId="0" borderId="33" xfId="0" applyFont="1" applyBorder="1"/>
    <xf numFmtId="0" fontId="39" fillId="0" borderId="58" xfId="0" applyFont="1" applyBorder="1"/>
    <xf numFmtId="3" fontId="35" fillId="0" borderId="25" xfId="0" applyNumberFormat="1" applyFont="1" applyBorder="1" applyAlignment="1">
      <alignment wrapText="1"/>
    </xf>
    <xf numFmtId="0" fontId="35" fillId="0" borderId="47" xfId="0" applyFont="1" applyBorder="1"/>
    <xf numFmtId="0" fontId="30" fillId="0" borderId="33" xfId="0" applyFont="1" applyBorder="1" applyAlignment="1">
      <alignment wrapText="1"/>
    </xf>
    <xf numFmtId="3" fontId="35" fillId="0" borderId="25" xfId="0" applyNumberFormat="1" applyFont="1" applyBorder="1" applyAlignment="1">
      <alignment vertical="center"/>
    </xf>
    <xf numFmtId="0" fontId="28" fillId="0" borderId="110" xfId="0" applyFont="1" applyBorder="1" applyAlignment="1">
      <alignment horizontal="center" vertical="center"/>
    </xf>
    <xf numFmtId="3" fontId="34" fillId="0" borderId="33" xfId="0" applyNumberFormat="1" applyFont="1" applyBorder="1"/>
    <xf numFmtId="0" fontId="28" fillId="0" borderId="26" xfId="0" applyFont="1" applyBorder="1" applyAlignment="1">
      <alignment horizontal="center" vertical="center"/>
    </xf>
    <xf numFmtId="0" fontId="25" fillId="0" borderId="26" xfId="0" applyFont="1" applyBorder="1" applyAlignment="1">
      <alignment wrapText="1"/>
    </xf>
    <xf numFmtId="0" fontId="158" fillId="0" borderId="26" xfId="0" applyFont="1" applyBorder="1"/>
    <xf numFmtId="0" fontId="34" fillId="0" borderId="26" xfId="0" applyFont="1" applyBorder="1"/>
    <xf numFmtId="0" fontId="39" fillId="0" borderId="26" xfId="0" applyFont="1" applyBorder="1"/>
    <xf numFmtId="0" fontId="34" fillId="0" borderId="55" xfId="0" applyFont="1" applyBorder="1"/>
    <xf numFmtId="0" fontId="39" fillId="0" borderId="55" xfId="0" applyFont="1" applyBorder="1"/>
    <xf numFmtId="0" fontId="34" fillId="0" borderId="40" xfId="0" applyFont="1" applyBorder="1"/>
    <xf numFmtId="0" fontId="39" fillId="0" borderId="40" xfId="0" applyFont="1" applyBorder="1"/>
    <xf numFmtId="3" fontId="68" fillId="0" borderId="120" xfId="0" applyNumberFormat="1" applyFont="1" applyBorder="1" applyAlignment="1">
      <alignment horizontal="center" vertical="center" wrapText="1"/>
    </xf>
    <xf numFmtId="3" fontId="174" fillId="0" borderId="120" xfId="0" applyNumberFormat="1" applyFont="1" applyBorder="1" applyAlignment="1">
      <alignment horizontal="center" vertical="center" wrapText="1"/>
    </xf>
    <xf numFmtId="3" fontId="68" fillId="0" borderId="121" xfId="0" applyNumberFormat="1" applyFont="1" applyBorder="1" applyAlignment="1">
      <alignment horizontal="center" vertical="center" wrapText="1"/>
    </xf>
    <xf numFmtId="0" fontId="55" fillId="0" borderId="24" xfId="0" applyFont="1" applyBorder="1" applyAlignment="1">
      <alignment horizontal="center" vertical="center"/>
    </xf>
    <xf numFmtId="0" fontId="106" fillId="0" borderId="24" xfId="0" applyFont="1" applyBorder="1" applyAlignment="1">
      <alignment vertical="center" wrapText="1"/>
    </xf>
    <xf numFmtId="3" fontId="31" fillId="0" borderId="24" xfId="0" applyNumberFormat="1" applyFont="1" applyBorder="1" applyAlignment="1">
      <alignment vertical="center"/>
    </xf>
    <xf numFmtId="0" fontId="40" fillId="0" borderId="24" xfId="0" applyFont="1" applyBorder="1"/>
    <xf numFmtId="0" fontId="55" fillId="0" borderId="24" xfId="0" applyFont="1" applyBorder="1" applyAlignment="1">
      <alignment horizontal="center"/>
    </xf>
    <xf numFmtId="0" fontId="31" fillId="0" borderId="24" xfId="0" applyFont="1" applyBorder="1" applyAlignment="1">
      <alignment wrapText="1"/>
    </xf>
    <xf numFmtId="3" fontId="31" fillId="0" borderId="24" xfId="0" applyNumberFormat="1" applyFont="1" applyBorder="1"/>
    <xf numFmtId="3" fontId="116" fillId="0" borderId="24" xfId="0" applyNumberFormat="1" applyFont="1" applyBorder="1"/>
    <xf numFmtId="0" fontId="31" fillId="0" borderId="24" xfId="0" applyFont="1" applyBorder="1" applyAlignment="1">
      <alignment horizontal="left" wrapText="1"/>
    </xf>
    <xf numFmtId="0" fontId="31" fillId="25" borderId="24" xfId="0" applyFont="1" applyFill="1" applyBorder="1" applyAlignment="1">
      <alignment horizontal="left" wrapText="1"/>
    </xf>
    <xf numFmtId="3" fontId="116" fillId="25" borderId="24" xfId="0" applyNumberFormat="1" applyFont="1" applyFill="1" applyBorder="1"/>
    <xf numFmtId="3" fontId="31" fillId="25" borderId="24" xfId="0" applyNumberFormat="1" applyFont="1" applyFill="1" applyBorder="1"/>
    <xf numFmtId="0" fontId="106" fillId="0" borderId="24" xfId="0" applyFont="1" applyBorder="1" applyAlignment="1">
      <alignment wrapText="1"/>
    </xf>
    <xf numFmtId="3" fontId="106" fillId="0" borderId="24" xfId="0" applyNumberFormat="1" applyFont="1" applyBorder="1"/>
    <xf numFmtId="3" fontId="33" fillId="0" borderId="24" xfId="0" applyNumberFormat="1" applyFont="1" applyBorder="1"/>
    <xf numFmtId="0" fontId="31" fillId="0" borderId="24" xfId="0" applyFont="1" applyBorder="1" applyAlignment="1">
      <alignment vertical="center" wrapText="1"/>
    </xf>
    <xf numFmtId="3" fontId="31" fillId="0" borderId="24" xfId="0" applyNumberFormat="1" applyFont="1" applyFill="1" applyBorder="1" applyAlignment="1">
      <alignment vertical="center"/>
    </xf>
    <xf numFmtId="0" fontId="31" fillId="25" borderId="24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31" fillId="25" borderId="24" xfId="0" applyFont="1" applyFill="1" applyBorder="1" applyAlignment="1">
      <alignment vertical="center" wrapText="1"/>
    </xf>
    <xf numFmtId="3" fontId="33" fillId="0" borderId="24" xfId="0" applyNumberFormat="1" applyFont="1" applyBorder="1" applyAlignment="1">
      <alignment vertical="center"/>
    </xf>
    <xf numFmtId="3" fontId="106" fillId="0" borderId="24" xfId="0" applyNumberFormat="1" applyFont="1" applyBorder="1" applyAlignment="1">
      <alignment vertical="center"/>
    </xf>
    <xf numFmtId="0" fontId="55" fillId="0" borderId="24" xfId="0" applyFont="1" applyBorder="1" applyAlignment="1">
      <alignment wrapText="1"/>
    </xf>
    <xf numFmtId="0" fontId="148" fillId="0" borderId="24" xfId="0" applyFont="1" applyBorder="1" applyAlignment="1">
      <alignment wrapText="1"/>
    </xf>
    <xf numFmtId="0" fontId="31" fillId="0" borderId="24" xfId="0" applyFont="1" applyBorder="1" applyAlignment="1">
      <alignment horizontal="center"/>
    </xf>
    <xf numFmtId="0" fontId="31" fillId="0" borderId="24" xfId="0" applyFont="1" applyBorder="1" applyAlignment="1">
      <alignment horizontal="center" vertical="center"/>
    </xf>
    <xf numFmtId="3" fontId="68" fillId="0" borderId="122" xfId="0" applyNumberFormat="1" applyFont="1" applyBorder="1" applyAlignment="1">
      <alignment horizontal="center" vertical="center" wrapText="1"/>
    </xf>
    <xf numFmtId="0" fontId="55" fillId="0" borderId="26" xfId="0" applyFont="1" applyBorder="1" applyAlignment="1">
      <alignment horizontal="center"/>
    </xf>
    <xf numFmtId="3" fontId="31" fillId="0" borderId="26" xfId="0" applyNumberFormat="1" applyFont="1" applyBorder="1" applyAlignment="1">
      <alignment horizontal="center" vertical="center" wrapText="1"/>
    </xf>
    <xf numFmtId="3" fontId="106" fillId="0" borderId="120" xfId="0" applyNumberFormat="1" applyFont="1" applyBorder="1" applyAlignment="1">
      <alignment horizontal="center" vertical="center" wrapText="1"/>
    </xf>
    <xf numFmtId="3" fontId="106" fillId="0" borderId="121" xfId="0" applyNumberFormat="1" applyFont="1" applyBorder="1" applyAlignment="1">
      <alignment horizontal="center" vertical="center" wrapText="1"/>
    </xf>
    <xf numFmtId="0" fontId="31" fillId="25" borderId="25" xfId="0" applyFont="1" applyFill="1" applyBorder="1" applyAlignment="1">
      <alignment horizontal="left" wrapText="1"/>
    </xf>
    <xf numFmtId="3" fontId="116" fillId="25" borderId="25" xfId="0" applyNumberFormat="1" applyFont="1" applyFill="1" applyBorder="1"/>
    <xf numFmtId="3" fontId="31" fillId="25" borderId="25" xfId="0" applyNumberFormat="1" applyFont="1" applyFill="1" applyBorder="1"/>
    <xf numFmtId="0" fontId="40" fillId="0" borderId="25" xfId="0" applyFont="1" applyBorder="1"/>
    <xf numFmtId="0" fontId="55" fillId="0" borderId="47" xfId="0" applyFont="1" applyBorder="1" applyAlignment="1">
      <alignment horizontal="center"/>
    </xf>
    <xf numFmtId="0" fontId="106" fillId="0" borderId="47" xfId="0" applyFont="1" applyBorder="1" applyAlignment="1">
      <alignment wrapText="1"/>
    </xf>
    <xf numFmtId="3" fontId="106" fillId="0" borderId="47" xfId="0" applyNumberFormat="1" applyFont="1" applyBorder="1"/>
    <xf numFmtId="0" fontId="40" fillId="0" borderId="47" xfId="0" applyFont="1" applyBorder="1"/>
    <xf numFmtId="0" fontId="106" fillId="0" borderId="33" xfId="0" applyFont="1" applyBorder="1" applyAlignment="1">
      <alignment wrapText="1"/>
    </xf>
    <xf numFmtId="0" fontId="40" fillId="0" borderId="33" xfId="0" applyFont="1" applyBorder="1"/>
    <xf numFmtId="0" fontId="40" fillId="0" borderId="58" xfId="0" applyFont="1" applyBorder="1"/>
    <xf numFmtId="0" fontId="31" fillId="0" borderId="25" xfId="0" applyFont="1" applyBorder="1" applyAlignment="1">
      <alignment wrapText="1"/>
    </xf>
    <xf numFmtId="3" fontId="31" fillId="0" borderId="25" xfId="0" applyNumberFormat="1" applyFont="1" applyBorder="1" applyAlignment="1">
      <alignment vertical="center"/>
    </xf>
    <xf numFmtId="3" fontId="33" fillId="0" borderId="25" xfId="0" applyNumberFormat="1" applyFont="1" applyBorder="1"/>
    <xf numFmtId="3" fontId="116" fillId="0" borderId="47" xfId="0" applyNumberFormat="1" applyFont="1" applyBorder="1"/>
    <xf numFmtId="0" fontId="31" fillId="0" borderId="25" xfId="0" applyFont="1" applyBorder="1" applyAlignment="1">
      <alignment horizontal="center"/>
    </xf>
    <xf numFmtId="0" fontId="106" fillId="0" borderId="25" xfId="0" applyFont="1" applyBorder="1" applyAlignment="1">
      <alignment vertical="center" wrapText="1"/>
    </xf>
    <xf numFmtId="3" fontId="106" fillId="0" borderId="25" xfId="0" applyNumberFormat="1" applyFont="1" applyBorder="1"/>
    <xf numFmtId="0" fontId="31" fillId="0" borderId="47" xfId="0" applyFont="1" applyBorder="1" applyAlignment="1">
      <alignment horizontal="center"/>
    </xf>
    <xf numFmtId="0" fontId="29" fillId="0" borderId="47" xfId="0" applyFont="1" applyBorder="1" applyAlignment="1">
      <alignment wrapText="1"/>
    </xf>
    <xf numFmtId="3" fontId="126" fillId="0" borderId="47" xfId="0" applyNumberFormat="1" applyFont="1" applyBorder="1"/>
    <xf numFmtId="0" fontId="29" fillId="0" borderId="33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40" fillId="0" borderId="26" xfId="0" applyFont="1" applyBorder="1"/>
    <xf numFmtId="0" fontId="55" fillId="0" borderId="47" xfId="0" applyFont="1" applyBorder="1" applyAlignment="1">
      <alignment wrapText="1"/>
    </xf>
    <xf numFmtId="0" fontId="106" fillId="0" borderId="33" xfId="0" applyFont="1" applyBorder="1" applyAlignment="1">
      <alignment vertical="center" wrapText="1"/>
    </xf>
    <xf numFmtId="0" fontId="55" fillId="0" borderId="25" xfId="0" applyFont="1" applyBorder="1" applyAlignment="1">
      <alignment wrapText="1"/>
    </xf>
    <xf numFmtId="3" fontId="116" fillId="0" borderId="25" xfId="0" applyNumberFormat="1" applyFont="1" applyBorder="1"/>
    <xf numFmtId="3" fontId="25" fillId="0" borderId="0" xfId="78" applyNumberFormat="1" applyFont="1" applyBorder="1" applyAlignment="1">
      <alignment horizontal="center" vertical="center"/>
    </xf>
    <xf numFmtId="3" fontId="25" fillId="0" borderId="88" xfId="78" applyNumberFormat="1" applyFont="1" applyBorder="1" applyAlignment="1">
      <alignment vertical="center"/>
    </xf>
    <xf numFmtId="3" fontId="37" fillId="0" borderId="24" xfId="78" applyNumberFormat="1" applyFont="1" applyBorder="1"/>
    <xf numFmtId="0" fontId="37" fillId="0" borderId="24" xfId="78" applyFont="1" applyBorder="1"/>
    <xf numFmtId="3" fontId="25" fillId="0" borderId="24" xfId="78" applyNumberFormat="1" applyFont="1" applyBorder="1" applyAlignment="1">
      <alignment horizontal="center" vertical="center" wrapText="1"/>
    </xf>
    <xf numFmtId="3" fontId="25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/>
    <xf numFmtId="3" fontId="25" fillId="0" borderId="24" xfId="78" applyNumberFormat="1" applyFont="1" applyBorder="1"/>
    <xf numFmtId="3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 applyAlignment="1">
      <alignment vertical="center"/>
    </xf>
    <xf numFmtId="3" fontId="35" fillId="0" borderId="24" xfId="78" applyNumberFormat="1" applyFont="1" applyBorder="1"/>
    <xf numFmtId="3" fontId="30" fillId="0" borderId="24" xfId="78" applyNumberFormat="1" applyFont="1" applyBorder="1"/>
    <xf numFmtId="3" fontId="28" fillId="0" borderId="24" xfId="78" applyNumberFormat="1" applyFont="1" applyFill="1" applyBorder="1" applyAlignment="1">
      <alignment horizontal="left" vertical="center" wrapText="1"/>
    </xf>
    <xf numFmtId="3" fontId="35" fillId="0" borderId="24" xfId="78" applyNumberFormat="1" applyFont="1" applyBorder="1" applyAlignment="1">
      <alignment vertical="center"/>
    </xf>
    <xf numFmtId="0" fontId="28" fillId="0" borderId="24" xfId="78" applyFont="1" applyBorder="1"/>
    <xf numFmtId="3" fontId="25" fillId="0" borderId="24" xfId="78" applyNumberFormat="1" applyFont="1" applyFill="1" applyBorder="1" applyAlignment="1">
      <alignment horizontal="left" vertical="center" wrapText="1"/>
    </xf>
    <xf numFmtId="0" fontId="35" fillId="0" borderId="24" xfId="78" applyFont="1" applyBorder="1"/>
    <xf numFmtId="49" fontId="25" fillId="0" borderId="24" xfId="78" applyNumberFormat="1" applyFont="1" applyBorder="1" applyAlignment="1">
      <alignment horizontal="center" vertical="center" wrapText="1"/>
    </xf>
    <xf numFmtId="49" fontId="28" fillId="0" borderId="24" xfId="78" applyNumberFormat="1" applyFont="1" applyBorder="1" applyAlignment="1">
      <alignment horizontal="center" vertical="center" wrapText="1"/>
    </xf>
    <xf numFmtId="3" fontId="35" fillId="25" borderId="24" xfId="78" applyNumberFormat="1" applyFont="1" applyFill="1" applyBorder="1"/>
    <xf numFmtId="0" fontId="133" fillId="0" borderId="24" xfId="78" applyFont="1" applyBorder="1"/>
    <xf numFmtId="3" fontId="30" fillId="0" borderId="24" xfId="78" applyNumberFormat="1" applyFont="1" applyBorder="1" applyAlignment="1">
      <alignment horizontal="left" vertical="center" wrapText="1"/>
    </xf>
    <xf numFmtId="3" fontId="25" fillId="0" borderId="24" xfId="78" applyNumberFormat="1" applyFont="1" applyBorder="1" applyAlignment="1">
      <alignment horizontal="center" wrapText="1"/>
    </xf>
    <xf numFmtId="3" fontId="30" fillId="0" borderId="24" xfId="78" applyNumberFormat="1" applyFont="1" applyFill="1" applyBorder="1" applyAlignment="1">
      <alignment horizontal="left" vertical="center" wrapText="1"/>
    </xf>
    <xf numFmtId="49" fontId="35" fillId="0" borderId="24" xfId="78" applyNumberFormat="1" applyFont="1" applyBorder="1" applyAlignment="1">
      <alignment horizontal="center" vertical="center" wrapText="1"/>
    </xf>
    <xf numFmtId="3" fontId="35" fillId="0" borderId="24" xfId="78" applyNumberFormat="1" applyFont="1" applyFill="1" applyBorder="1" applyAlignment="1">
      <alignment horizontal="left" vertical="center" wrapText="1"/>
    </xf>
    <xf numFmtId="3" fontId="30" fillId="0" borderId="24" xfId="78" applyNumberFormat="1" applyFont="1" applyBorder="1" applyAlignment="1">
      <alignment vertical="center"/>
    </xf>
    <xf numFmtId="0" fontId="28" fillId="0" borderId="24" xfId="78" applyFont="1" applyBorder="1" applyAlignment="1">
      <alignment vertical="center" wrapText="1"/>
    </xf>
    <xf numFmtId="0" fontId="35" fillId="0" borderId="24" xfId="78" applyFont="1" applyBorder="1" applyAlignment="1">
      <alignment vertical="center" wrapText="1"/>
    </xf>
    <xf numFmtId="0" fontId="28" fillId="0" borderId="24" xfId="78" applyFont="1" applyBorder="1" applyAlignment="1">
      <alignment horizontal="center" wrapText="1"/>
    </xf>
    <xf numFmtId="3" fontId="59" fillId="0" borderId="24" xfId="78" applyNumberFormat="1" applyFont="1" applyBorder="1"/>
    <xf numFmtId="0" fontId="59" fillId="0" borderId="24" xfId="78" applyFont="1" applyBorder="1"/>
    <xf numFmtId="3" fontId="84" fillId="0" borderId="24" xfId="78" applyNumberFormat="1" applyFont="1" applyBorder="1" applyAlignment="1">
      <alignment vertical="center"/>
    </xf>
    <xf numFmtId="3" fontId="85" fillId="0" borderId="24" xfId="78" applyNumberFormat="1" applyFont="1" applyBorder="1" applyAlignment="1">
      <alignment vertical="center"/>
    </xf>
    <xf numFmtId="3" fontId="28" fillId="0" borderId="24" xfId="0" applyNumberFormat="1" applyFont="1" applyFill="1" applyBorder="1" applyAlignment="1">
      <alignment wrapText="1"/>
    </xf>
    <xf numFmtId="3" fontId="25" fillId="0" borderId="24" xfId="78" applyNumberFormat="1" applyFont="1" applyBorder="1" applyAlignment="1">
      <alignment vertical="center"/>
    </xf>
    <xf numFmtId="3" fontId="28" fillId="0" borderId="24" xfId="0" applyNumberFormat="1" applyFont="1" applyFill="1" applyBorder="1" applyAlignment="1">
      <alignment vertical="center" wrapText="1"/>
    </xf>
    <xf numFmtId="3" fontId="35" fillId="0" borderId="24" xfId="78" applyNumberFormat="1" applyFont="1" applyFill="1" applyBorder="1"/>
    <xf numFmtId="3" fontId="30" fillId="0" borderId="24" xfId="78" applyNumberFormat="1" applyFont="1" applyFill="1" applyBorder="1"/>
    <xf numFmtId="0" fontId="124" fillId="0" borderId="24" xfId="78" applyFont="1" applyBorder="1"/>
    <xf numFmtId="0" fontId="60" fillId="0" borderId="24" xfId="78" applyFont="1" applyBorder="1"/>
    <xf numFmtId="3" fontId="60" fillId="0" borderId="24" xfId="78" applyNumberFormat="1" applyFont="1" applyBorder="1" applyAlignment="1">
      <alignment vertical="center"/>
    </xf>
    <xf numFmtId="0" fontId="30" fillId="0" borderId="24" xfId="78" applyFont="1" applyBorder="1"/>
    <xf numFmtId="0" fontId="30" fillId="0" borderId="24" xfId="78" applyFont="1" applyBorder="1" applyAlignment="1">
      <alignment vertical="center"/>
    </xf>
    <xf numFmtId="49" fontId="30" fillId="0" borderId="24" xfId="78" applyNumberFormat="1" applyFont="1" applyBorder="1" applyAlignment="1">
      <alignment horizontal="center" vertical="center" wrapText="1"/>
    </xf>
    <xf numFmtId="3" fontId="35" fillId="0" borderId="24" xfId="78" applyNumberFormat="1" applyFont="1" applyBorder="1" applyAlignment="1">
      <alignment horizontal="left" vertical="center" wrapText="1"/>
    </xf>
    <xf numFmtId="3" fontId="25" fillId="0" borderId="101" xfId="78" applyNumberFormat="1" applyFont="1" applyBorder="1" applyAlignment="1">
      <alignment horizontal="center" vertical="center" wrapText="1"/>
    </xf>
    <xf numFmtId="3" fontId="25" fillId="0" borderId="101" xfId="78" applyNumberFormat="1" applyFont="1" applyBorder="1" applyAlignment="1">
      <alignment horizontal="center" vertical="center"/>
    </xf>
    <xf numFmtId="0" fontId="37" fillId="0" borderId="130" xfId="78" applyFont="1" applyBorder="1"/>
    <xf numFmtId="3" fontId="25" fillId="0" borderId="52" xfId="0" applyNumberFormat="1" applyFont="1" applyBorder="1" applyAlignment="1">
      <alignment horizontal="center" vertical="center" wrapText="1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25" fillId="0" borderId="132" xfId="0" applyNumberFormat="1" applyFont="1" applyBorder="1" applyAlignment="1">
      <alignment horizontal="center" vertical="center" wrapText="1"/>
    </xf>
    <xf numFmtId="3" fontId="37" fillId="0" borderId="88" xfId="78" applyNumberFormat="1" applyFont="1" applyBorder="1"/>
    <xf numFmtId="3" fontId="35" fillId="0" borderId="88" xfId="78" applyNumberFormat="1" applyFont="1" applyBorder="1"/>
    <xf numFmtId="3" fontId="28" fillId="0" borderId="88" xfId="78" applyNumberFormat="1" applyFont="1" applyBorder="1"/>
    <xf numFmtId="3" fontId="25" fillId="0" borderId="57" xfId="78" applyNumberFormat="1" applyFont="1" applyBorder="1"/>
    <xf numFmtId="3" fontId="25" fillId="0" borderId="130" xfId="78" applyNumberFormat="1" applyFont="1" applyBorder="1"/>
    <xf numFmtId="3" fontId="30" fillId="0" borderId="130" xfId="78" applyNumberFormat="1" applyFont="1" applyBorder="1"/>
    <xf numFmtId="3" fontId="25" fillId="0" borderId="57" xfId="78" applyNumberFormat="1" applyFont="1" applyBorder="1" applyAlignment="1">
      <alignment horizontal="center" vertical="center"/>
    </xf>
    <xf numFmtId="3" fontId="35" fillId="0" borderId="88" xfId="78" applyNumberFormat="1" applyFont="1" applyBorder="1" applyAlignment="1">
      <alignment vertical="center"/>
    </xf>
    <xf numFmtId="3" fontId="30" fillId="0" borderId="130" xfId="78" applyNumberFormat="1" applyFont="1" applyBorder="1" applyAlignment="1">
      <alignment vertical="center"/>
    </xf>
    <xf numFmtId="3" fontId="30" fillId="0" borderId="88" xfId="78" applyNumberFormat="1" applyFont="1" applyBorder="1"/>
    <xf numFmtId="3" fontId="59" fillId="0" borderId="88" xfId="78" applyNumberFormat="1" applyFont="1" applyBorder="1"/>
    <xf numFmtId="3" fontId="84" fillId="0" borderId="88" xfId="78" applyNumberFormat="1" applyFont="1" applyBorder="1" applyAlignment="1">
      <alignment vertical="center"/>
    </xf>
    <xf numFmtId="3" fontId="28" fillId="0" borderId="88" xfId="78" applyNumberFormat="1" applyFont="1" applyBorder="1" applyAlignment="1">
      <alignment vertical="center"/>
    </xf>
    <xf numFmtId="3" fontId="25" fillId="0" borderId="88" xfId="78" applyNumberFormat="1" applyFont="1" applyBorder="1"/>
    <xf numFmtId="3" fontId="35" fillId="0" borderId="88" xfId="78" applyNumberFormat="1" applyFont="1" applyFill="1" applyBorder="1"/>
    <xf numFmtId="3" fontId="60" fillId="0" borderId="88" xfId="78" applyNumberFormat="1" applyFont="1" applyBorder="1" applyAlignment="1">
      <alignment vertical="center"/>
    </xf>
    <xf numFmtId="3" fontId="30" fillId="0" borderId="88" xfId="78" applyNumberFormat="1" applyFont="1" applyBorder="1" applyAlignment="1">
      <alignment vertical="center"/>
    </xf>
    <xf numFmtId="3" fontId="85" fillId="0" borderId="130" xfId="78" applyNumberFormat="1" applyFont="1" applyBorder="1" applyAlignment="1">
      <alignment vertical="center"/>
    </xf>
    <xf numFmtId="3" fontId="25" fillId="0" borderId="130" xfId="78" applyNumberFormat="1" applyFont="1" applyBorder="1" applyAlignment="1">
      <alignment vertical="center"/>
    </xf>
    <xf numFmtId="3" fontId="28" fillId="0" borderId="130" xfId="78" applyNumberFormat="1" applyFont="1" applyBorder="1"/>
    <xf numFmtId="3" fontId="30" fillId="0" borderId="130" xfId="78" applyNumberFormat="1" applyFont="1" applyFill="1" applyBorder="1"/>
    <xf numFmtId="3" fontId="35" fillId="0" borderId="130" xfId="78" applyNumberFormat="1" applyFont="1" applyBorder="1"/>
    <xf numFmtId="3" fontId="37" fillId="0" borderId="134" xfId="78" applyNumberFormat="1" applyFont="1" applyBorder="1"/>
    <xf numFmtId="3" fontId="25" fillId="0" borderId="45" xfId="0" applyNumberFormat="1" applyFont="1" applyBorder="1" applyAlignment="1">
      <alignment horizontal="center" vertical="center" wrapText="1"/>
    </xf>
    <xf numFmtId="3" fontId="37" fillId="0" borderId="135" xfId="78" applyNumberFormat="1" applyFont="1" applyBorder="1"/>
    <xf numFmtId="3" fontId="37" fillId="0" borderId="40" xfId="78" applyNumberFormat="1" applyFont="1" applyBorder="1"/>
    <xf numFmtId="3" fontId="37" fillId="0" borderId="64" xfId="78" applyNumberFormat="1" applyFont="1" applyBorder="1"/>
    <xf numFmtId="0" fontId="37" fillId="0" borderId="136" xfId="78" applyFont="1" applyBorder="1"/>
    <xf numFmtId="0" fontId="37" fillId="0" borderId="137" xfId="78" applyFont="1" applyBorder="1"/>
    <xf numFmtId="3" fontId="35" fillId="25" borderId="88" xfId="78" applyNumberFormat="1" applyFont="1" applyFill="1" applyBorder="1"/>
    <xf numFmtId="3" fontId="118" fillId="0" borderId="88" xfId="78" applyNumberFormat="1" applyFont="1" applyBorder="1"/>
    <xf numFmtId="3" fontId="35" fillId="0" borderId="88" xfId="78" applyNumberFormat="1" applyFont="1" applyBorder="1" applyAlignment="1">
      <alignment horizontal="right" vertical="center"/>
    </xf>
    <xf numFmtId="3" fontId="25" fillId="0" borderId="138" xfId="0" applyNumberFormat="1" applyFont="1" applyBorder="1" applyAlignment="1">
      <alignment horizontal="center" vertical="center" wrapText="1"/>
    </xf>
    <xf numFmtId="3" fontId="37" fillId="0" borderId="137" xfId="78" applyNumberFormat="1" applyFont="1" applyBorder="1"/>
    <xf numFmtId="3" fontId="37" fillId="0" borderId="57" xfId="78" applyNumberFormat="1" applyFont="1" applyBorder="1"/>
    <xf numFmtId="3" fontId="37" fillId="0" borderId="130" xfId="78" applyNumberFormat="1" applyFont="1" applyBorder="1"/>
    <xf numFmtId="3" fontId="35" fillId="25" borderId="130" xfId="78" applyNumberFormat="1" applyFont="1" applyFill="1" applyBorder="1"/>
    <xf numFmtId="3" fontId="35" fillId="0" borderId="130" xfId="78" applyNumberFormat="1" applyFont="1" applyBorder="1" applyAlignment="1">
      <alignment vertical="center"/>
    </xf>
    <xf numFmtId="3" fontId="59" fillId="0" borderId="130" xfId="78" applyNumberFormat="1" applyFont="1" applyBorder="1"/>
    <xf numFmtId="3" fontId="84" fillId="0" borderId="130" xfId="78" applyNumberFormat="1" applyFont="1" applyBorder="1" applyAlignment="1">
      <alignment vertical="center"/>
    </xf>
    <xf numFmtId="3" fontId="28" fillId="0" borderId="130" xfId="78" applyNumberFormat="1" applyFont="1" applyBorder="1" applyAlignment="1">
      <alignment vertical="center"/>
    </xf>
    <xf numFmtId="3" fontId="35" fillId="0" borderId="130" xfId="78" applyNumberFormat="1" applyFont="1" applyFill="1" applyBorder="1"/>
    <xf numFmtId="3" fontId="60" fillId="0" borderId="130" xfId="78" applyNumberFormat="1" applyFont="1" applyBorder="1" applyAlignment="1">
      <alignment vertical="center"/>
    </xf>
    <xf numFmtId="3" fontId="85" fillId="0" borderId="88" xfId="78" applyNumberFormat="1" applyFont="1" applyBorder="1" applyAlignment="1">
      <alignment vertical="center"/>
    </xf>
    <xf numFmtId="3" fontId="30" fillId="0" borderId="88" xfId="78" applyNumberFormat="1" applyFont="1" applyFill="1" applyBorder="1"/>
    <xf numFmtId="3" fontId="25" fillId="0" borderId="139" xfId="0" applyNumberFormat="1" applyFont="1" applyBorder="1" applyAlignment="1">
      <alignment horizontal="center" vertical="center" wrapText="1"/>
    </xf>
    <xf numFmtId="3" fontId="28" fillId="0" borderId="57" xfId="78" applyNumberFormat="1" applyFont="1" applyBorder="1"/>
    <xf numFmtId="0" fontId="35" fillId="0" borderId="130" xfId="78" applyFont="1" applyBorder="1"/>
    <xf numFmtId="3" fontId="25" fillId="0" borderId="69" xfId="0" applyNumberFormat="1" applyFont="1" applyBorder="1" applyAlignment="1">
      <alignment horizontal="center" vertical="center" wrapText="1"/>
    </xf>
    <xf numFmtId="0" fontId="35" fillId="0" borderId="88" xfId="78" applyFont="1" applyBorder="1"/>
    <xf numFmtId="3" fontId="28" fillId="0" borderId="141" xfId="78" applyNumberFormat="1" applyFont="1" applyBorder="1"/>
    <xf numFmtId="3" fontId="28" fillId="0" borderId="130" xfId="78" applyNumberFormat="1" applyFont="1" applyFill="1" applyBorder="1"/>
    <xf numFmtId="3" fontId="25" fillId="0" borderId="130" xfId="78" applyNumberFormat="1" applyFont="1" applyFill="1" applyBorder="1"/>
    <xf numFmtId="3" fontId="28" fillId="0" borderId="130" xfId="78" applyNumberFormat="1" applyFont="1" applyFill="1" applyBorder="1" applyAlignment="1">
      <alignment vertical="center"/>
    </xf>
    <xf numFmtId="0" fontId="28" fillId="0" borderId="72" xfId="78" applyFont="1" applyBorder="1"/>
    <xf numFmtId="3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Fill="1" applyBorder="1" applyAlignment="1">
      <alignment horizontal="left" vertical="center" wrapText="1"/>
    </xf>
    <xf numFmtId="3" fontId="35" fillId="0" borderId="141" xfId="78" applyNumberFormat="1" applyFont="1" applyBorder="1" applyAlignment="1">
      <alignment vertical="center"/>
    </xf>
    <xf numFmtId="3" fontId="35" fillId="0" borderId="79" xfId="78" applyNumberFormat="1" applyFont="1" applyBorder="1"/>
    <xf numFmtId="3" fontId="35" fillId="0" borderId="25" xfId="78" applyNumberFormat="1" applyFont="1" applyBorder="1"/>
    <xf numFmtId="3" fontId="35" fillId="0" borderId="141" xfId="78" applyNumberFormat="1" applyFont="1" applyBorder="1"/>
    <xf numFmtId="3" fontId="30" fillId="0" borderId="79" xfId="78" applyNumberFormat="1" applyFont="1" applyBorder="1"/>
    <xf numFmtId="3" fontId="30" fillId="0" borderId="25" xfId="78" applyNumberFormat="1" applyFont="1" applyBorder="1"/>
    <xf numFmtId="3" fontId="30" fillId="0" borderId="141" xfId="78" applyNumberFormat="1" applyFont="1" applyBorder="1"/>
    <xf numFmtId="3" fontId="28" fillId="0" borderId="79" xfId="78" applyNumberFormat="1" applyFont="1" applyBorder="1"/>
    <xf numFmtId="3" fontId="28" fillId="0" borderId="25" xfId="78" applyNumberFormat="1" applyFont="1" applyBorder="1"/>
    <xf numFmtId="0" fontId="28" fillId="0" borderId="25" xfId="78" applyFont="1" applyBorder="1"/>
    <xf numFmtId="49" fontId="25" fillId="0" borderId="47" xfId="78" applyNumberFormat="1" applyFont="1" applyBorder="1" applyAlignment="1">
      <alignment horizontal="center" vertical="center" wrapText="1"/>
    </xf>
    <xf numFmtId="3" fontId="28" fillId="0" borderId="47" xfId="78" applyNumberFormat="1" applyFont="1" applyFill="1" applyBorder="1" applyAlignment="1">
      <alignment horizontal="left" vertical="center" wrapText="1"/>
    </xf>
    <xf numFmtId="3" fontId="28" fillId="0" borderId="144" xfId="78" applyNumberFormat="1" applyFont="1" applyBorder="1"/>
    <xf numFmtId="3" fontId="28" fillId="0" borderId="82" xfId="78" applyNumberFormat="1" applyFont="1" applyBorder="1"/>
    <xf numFmtId="3" fontId="28" fillId="0" borderId="47" xfId="78" applyNumberFormat="1" applyFont="1" applyBorder="1"/>
    <xf numFmtId="3" fontId="25" fillId="0" borderId="82" xfId="78" applyNumberFormat="1" applyFont="1" applyBorder="1"/>
    <xf numFmtId="3" fontId="25" fillId="0" borderId="47" xfId="78" applyNumberFormat="1" applyFont="1" applyBorder="1"/>
    <xf numFmtId="3" fontId="25" fillId="0" borderId="144" xfId="78" applyNumberFormat="1" applyFont="1" applyBorder="1"/>
    <xf numFmtId="3" fontId="37" fillId="0" borderId="82" xfId="78" applyNumberFormat="1" applyFont="1" applyBorder="1"/>
    <xf numFmtId="3" fontId="37" fillId="0" borderId="47" xfId="78" applyNumberFormat="1" applyFont="1" applyBorder="1"/>
    <xf numFmtId="3" fontId="37" fillId="0" borderId="144" xfId="78" applyNumberFormat="1" applyFont="1" applyBorder="1"/>
    <xf numFmtId="0" fontId="37" fillId="0" borderId="47" xfId="78" applyFont="1" applyBorder="1"/>
    <xf numFmtId="3" fontId="25" fillId="0" borderId="110" xfId="78" applyNumberFormat="1" applyFont="1" applyBorder="1" applyAlignment="1">
      <alignment horizontal="center" vertical="center" wrapText="1"/>
    </xf>
    <xf numFmtId="3" fontId="25" fillId="0" borderId="33" xfId="78" applyNumberFormat="1" applyFont="1" applyFill="1" applyBorder="1" applyAlignment="1">
      <alignment horizontal="left" vertical="center" wrapText="1"/>
    </xf>
    <xf numFmtId="3" fontId="25" fillId="0" borderId="58" xfId="78" applyNumberFormat="1" applyFont="1" applyBorder="1"/>
    <xf numFmtId="3" fontId="30" fillId="0" borderId="66" xfId="78" applyNumberFormat="1" applyFont="1" applyBorder="1"/>
    <xf numFmtId="3" fontId="30" fillId="0" borderId="33" xfId="78" applyNumberFormat="1" applyFont="1" applyBorder="1"/>
    <xf numFmtId="3" fontId="30" fillId="0" borderId="58" xfId="78" applyNumberFormat="1" applyFont="1" applyBorder="1"/>
    <xf numFmtId="0" fontId="35" fillId="0" borderId="33" xfId="78" applyFont="1" applyBorder="1"/>
    <xf numFmtId="0" fontId="28" fillId="0" borderId="58" xfId="78" applyFont="1" applyBorder="1"/>
    <xf numFmtId="49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Border="1" applyAlignment="1">
      <alignment horizontal="left" vertical="center" wrapText="1"/>
    </xf>
    <xf numFmtId="0" fontId="133" fillId="0" borderId="25" xfId="78" applyFont="1" applyBorder="1"/>
    <xf numFmtId="0" fontId="37" fillId="0" borderId="25" xfId="78" applyFont="1" applyBorder="1"/>
    <xf numFmtId="3" fontId="30" fillId="0" borderId="47" xfId="78" applyNumberFormat="1" applyFont="1" applyBorder="1" applyAlignment="1">
      <alignment horizontal="left" vertical="center" wrapText="1"/>
    </xf>
    <xf numFmtId="49" fontId="25" fillId="0" borderId="110" xfId="78" applyNumberFormat="1" applyFont="1" applyBorder="1" applyAlignment="1">
      <alignment horizontal="center" vertical="center" wrapText="1"/>
    </xf>
    <xf numFmtId="3" fontId="25" fillId="0" borderId="33" xfId="78" applyNumberFormat="1" applyFont="1" applyBorder="1" applyAlignment="1">
      <alignment horizontal="left" vertical="center" wrapText="1"/>
    </xf>
    <xf numFmtId="0" fontId="37" fillId="0" borderId="33" xfId="78" applyFont="1" applyBorder="1"/>
    <xf numFmtId="0" fontId="37" fillId="0" borderId="58" xfId="78" applyFont="1" applyBorder="1"/>
    <xf numFmtId="49" fontId="35" fillId="0" borderId="25" xfId="78" applyNumberFormat="1" applyFont="1" applyBorder="1" applyAlignment="1">
      <alignment horizontal="center" vertical="center" wrapText="1"/>
    </xf>
    <xf numFmtId="0" fontId="35" fillId="0" borderId="25" xfId="0" applyFont="1" applyBorder="1" applyAlignment="1">
      <alignment horizontal="left" vertical="center" wrapText="1"/>
    </xf>
    <xf numFmtId="3" fontId="35" fillId="0" borderId="79" xfId="78" applyNumberFormat="1" applyFont="1" applyBorder="1" applyAlignment="1">
      <alignment vertical="center"/>
    </xf>
    <xf numFmtId="3" fontId="35" fillId="0" borderId="25" xfId="78" applyNumberFormat="1" applyFont="1" applyBorder="1" applyAlignment="1">
      <alignment vertical="center"/>
    </xf>
    <xf numFmtId="3" fontId="30" fillId="0" borderId="79" xfId="78" applyNumberFormat="1" applyFont="1" applyBorder="1" applyAlignment="1">
      <alignment vertical="center"/>
    </xf>
    <xf numFmtId="3" fontId="30" fillId="0" borderId="25" xfId="78" applyNumberFormat="1" applyFont="1" applyBorder="1" applyAlignment="1">
      <alignment vertical="center"/>
    </xf>
    <xf numFmtId="3" fontId="30" fillId="0" borderId="141" xfId="78" applyNumberFormat="1" applyFont="1" applyBorder="1" applyAlignment="1">
      <alignment vertical="center"/>
    </xf>
    <xf numFmtId="3" fontId="28" fillId="0" borderId="47" xfId="78" applyNumberFormat="1" applyFont="1" applyBorder="1" applyAlignment="1">
      <alignment horizontal="center" vertical="center" wrapText="1"/>
    </xf>
    <xf numFmtId="3" fontId="28" fillId="0" borderId="144" xfId="78" applyNumberFormat="1" applyFont="1" applyFill="1" applyBorder="1"/>
    <xf numFmtId="0" fontId="28" fillId="0" borderId="47" xfId="78" applyFont="1" applyBorder="1"/>
    <xf numFmtId="3" fontId="28" fillId="0" borderId="110" xfId="78" applyNumberFormat="1" applyFont="1" applyBorder="1" applyAlignment="1">
      <alignment horizontal="center" vertical="center" wrapText="1"/>
    </xf>
    <xf numFmtId="3" fontId="25" fillId="0" borderId="58" xfId="78" applyNumberFormat="1" applyFont="1" applyFill="1" applyBorder="1"/>
    <xf numFmtId="0" fontId="28" fillId="0" borderId="25" xfId="78" applyFont="1" applyBorder="1" applyAlignment="1">
      <alignment vertical="center" wrapText="1"/>
    </xf>
    <xf numFmtId="3" fontId="28" fillId="0" borderId="141" xfId="78" applyNumberFormat="1" applyFont="1" applyFill="1" applyBorder="1" applyAlignment="1">
      <alignment vertical="center"/>
    </xf>
    <xf numFmtId="3" fontId="28" fillId="0" borderId="79" xfId="78" applyNumberFormat="1" applyFont="1" applyBorder="1" applyAlignment="1">
      <alignment vertical="center"/>
    </xf>
    <xf numFmtId="3" fontId="28" fillId="0" borderId="25" xfId="78" applyNumberFormat="1" applyFont="1" applyBorder="1" applyAlignment="1">
      <alignment vertical="center"/>
    </xf>
    <xf numFmtId="3" fontId="28" fillId="0" borderId="141" xfId="78" applyNumberFormat="1" applyFont="1" applyBorder="1" applyAlignment="1">
      <alignment vertical="center"/>
    </xf>
    <xf numFmtId="3" fontId="25" fillId="0" borderId="79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vertical="center"/>
    </xf>
    <xf numFmtId="3" fontId="25" fillId="0" borderId="141" xfId="78" applyNumberFormat="1" applyFont="1" applyBorder="1" applyAlignment="1">
      <alignment vertical="center"/>
    </xf>
    <xf numFmtId="0" fontId="59" fillId="0" borderId="25" xfId="78" applyFont="1" applyBorder="1"/>
    <xf numFmtId="3" fontId="25" fillId="0" borderId="47" xfId="78" applyNumberFormat="1" applyFont="1" applyFill="1" applyBorder="1" applyAlignment="1">
      <alignment horizontal="left" vertical="center" wrapText="1"/>
    </xf>
    <xf numFmtId="3" fontId="25" fillId="0" borderId="144" xfId="78" applyNumberFormat="1" applyFont="1" applyFill="1" applyBorder="1"/>
    <xf numFmtId="0" fontId="59" fillId="0" borderId="47" xfId="78" applyFont="1" applyBorder="1"/>
    <xf numFmtId="3" fontId="25" fillId="0" borderId="33" xfId="78" applyNumberFormat="1" applyFont="1" applyBorder="1"/>
    <xf numFmtId="3" fontId="59" fillId="0" borderId="33" xfId="78" applyNumberFormat="1" applyFont="1" applyBorder="1"/>
    <xf numFmtId="0" fontId="59" fillId="0" borderId="58" xfId="78" applyFont="1" applyBorder="1"/>
    <xf numFmtId="49" fontId="25" fillId="0" borderId="25" xfId="78" applyNumberFormat="1" applyFont="1" applyBorder="1" applyAlignment="1">
      <alignment horizontal="center" vertical="center" wrapText="1"/>
    </xf>
    <xf numFmtId="3" fontId="28" fillId="0" borderId="141" xfId="78" applyNumberFormat="1" applyFont="1" applyFill="1" applyBorder="1"/>
    <xf numFmtId="3" fontId="25" fillId="0" borderId="79" xfId="78" applyNumberFormat="1" applyFont="1" applyBorder="1"/>
    <xf numFmtId="3" fontId="25" fillId="0" borderId="25" xfId="78" applyNumberFormat="1" applyFont="1" applyBorder="1"/>
    <xf numFmtId="3" fontId="25" fillId="0" borderId="141" xfId="78" applyNumberFormat="1" applyFont="1" applyBorder="1"/>
    <xf numFmtId="0" fontId="35" fillId="0" borderId="25" xfId="78" applyFont="1" applyBorder="1"/>
    <xf numFmtId="3" fontId="25" fillId="0" borderId="47" xfId="78" applyNumberFormat="1" applyFont="1" applyBorder="1" applyAlignment="1">
      <alignment horizontal="left" vertical="center" wrapText="1"/>
    </xf>
    <xf numFmtId="0" fontId="35" fillId="0" borderId="47" xfId="78" applyFont="1" applyBorder="1"/>
    <xf numFmtId="0" fontId="35" fillId="0" borderId="58" xfId="78" applyFont="1" applyBorder="1"/>
    <xf numFmtId="49" fontId="28" fillId="0" borderId="47" xfId="78" applyNumberFormat="1" applyFont="1" applyBorder="1" applyAlignment="1">
      <alignment horizontal="center" vertical="center" wrapText="1"/>
    </xf>
    <xf numFmtId="3" fontId="35" fillId="0" borderId="82" xfId="78" applyNumberFormat="1" applyFont="1" applyBorder="1"/>
    <xf numFmtId="3" fontId="35" fillId="0" borderId="47" xfId="78" applyNumberFormat="1" applyFont="1" applyBorder="1"/>
    <xf numFmtId="3" fontId="35" fillId="0" borderId="144" xfId="78" applyNumberFormat="1" applyFont="1" applyBorder="1"/>
    <xf numFmtId="49" fontId="28" fillId="0" borderId="110" xfId="78" applyNumberFormat="1" applyFont="1" applyBorder="1" applyAlignment="1">
      <alignment horizontal="center" vertical="center" wrapText="1"/>
    </xf>
    <xf numFmtId="3" fontId="35" fillId="0" borderId="33" xfId="78" applyNumberFormat="1" applyFont="1" applyBorder="1"/>
    <xf numFmtId="3" fontId="37" fillId="0" borderId="47" xfId="78" applyNumberFormat="1" applyFont="1" applyFill="1" applyBorder="1" applyAlignment="1">
      <alignment horizontal="left" vertical="center" wrapText="1"/>
    </xf>
    <xf numFmtId="0" fontId="31" fillId="0" borderId="25" xfId="0" applyFont="1" applyBorder="1" applyAlignment="1">
      <alignment vertical="center" wrapText="1"/>
    </xf>
    <xf numFmtId="0" fontId="60" fillId="0" borderId="25" xfId="78" applyFont="1" applyBorder="1"/>
    <xf numFmtId="3" fontId="60" fillId="0" borderId="79" xfId="78" applyNumberFormat="1" applyFont="1" applyBorder="1"/>
    <xf numFmtId="3" fontId="60" fillId="0" borderId="25" xfId="78" applyNumberFormat="1" applyFont="1" applyBorder="1"/>
    <xf numFmtId="3" fontId="60" fillId="0" borderId="141" xfId="78" applyNumberFormat="1" applyFont="1" applyBorder="1"/>
    <xf numFmtId="3" fontId="25" fillId="0" borderId="58" xfId="78" applyNumberFormat="1" applyFont="1" applyBorder="1" applyAlignment="1">
      <alignment vertical="center"/>
    </xf>
    <xf numFmtId="3" fontId="25" fillId="0" borderId="66" xfId="78" applyNumberFormat="1" applyFont="1" applyBorder="1" applyAlignment="1">
      <alignment vertical="center"/>
    </xf>
    <xf numFmtId="3" fontId="25" fillId="0" borderId="33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0" fontId="30" fillId="0" borderId="25" xfId="78" applyFont="1" applyBorder="1"/>
    <xf numFmtId="3" fontId="30" fillId="0" borderId="82" xfId="78" applyNumberFormat="1" applyFont="1" applyBorder="1"/>
    <xf numFmtId="3" fontId="30" fillId="0" borderId="47" xfId="78" applyNumberFormat="1" applyFont="1" applyBorder="1"/>
    <xf numFmtId="3" fontId="30" fillId="0" borderId="144" xfId="78" applyNumberFormat="1" applyFont="1" applyBorder="1"/>
    <xf numFmtId="0" fontId="30" fillId="0" borderId="47" xfId="78" applyFont="1" applyBorder="1"/>
    <xf numFmtId="3" fontId="30" fillId="0" borderId="33" xfId="78" applyNumberFormat="1" applyFont="1" applyBorder="1" applyAlignment="1">
      <alignment vertical="center"/>
    </xf>
    <xf numFmtId="3" fontId="30" fillId="0" borderId="58" xfId="78" applyNumberFormat="1" applyFont="1" applyBorder="1" applyAlignment="1">
      <alignment vertical="center"/>
    </xf>
    <xf numFmtId="0" fontId="30" fillId="0" borderId="33" xfId="78" applyFont="1" applyBorder="1"/>
    <xf numFmtId="0" fontId="30" fillId="0" borderId="58" xfId="78" applyFont="1" applyBorder="1"/>
    <xf numFmtId="3" fontId="35" fillId="0" borderId="25" xfId="78" applyNumberFormat="1" applyFont="1" applyBorder="1" applyAlignment="1">
      <alignment horizontal="left" vertical="center" wrapText="1"/>
    </xf>
    <xf numFmtId="49" fontId="124" fillId="0" borderId="47" xfId="78" applyNumberFormat="1" applyFont="1" applyBorder="1" applyAlignment="1">
      <alignment horizontal="center" vertical="center" wrapText="1"/>
    </xf>
    <xf numFmtId="3" fontId="124" fillId="0" borderId="47" xfId="78" applyNumberFormat="1" applyFont="1" applyBorder="1" applyAlignment="1">
      <alignment horizontal="left" vertical="center" wrapText="1"/>
    </xf>
    <xf numFmtId="3" fontId="124" fillId="0" borderId="144" xfId="78" applyNumberFormat="1" applyFont="1" applyBorder="1"/>
    <xf numFmtId="3" fontId="124" fillId="0" borderId="82" xfId="78" applyNumberFormat="1" applyFont="1" applyBorder="1"/>
    <xf numFmtId="3" fontId="124" fillId="0" borderId="47" xfId="78" applyNumberFormat="1" applyFont="1" applyBorder="1"/>
    <xf numFmtId="49" fontId="35" fillId="0" borderId="110" xfId="78" applyNumberFormat="1" applyFont="1" applyBorder="1" applyAlignment="1">
      <alignment horizontal="center" vertical="center" wrapText="1"/>
    </xf>
    <xf numFmtId="3" fontId="30" fillId="0" borderId="33" xfId="78" applyNumberFormat="1" applyFont="1" applyBorder="1" applyAlignment="1">
      <alignment horizontal="left" vertical="center" wrapText="1"/>
    </xf>
    <xf numFmtId="49" fontId="133" fillId="0" borderId="47" xfId="78" applyNumberFormat="1" applyFont="1" applyBorder="1" applyAlignment="1">
      <alignment horizontal="center" vertical="center" wrapText="1"/>
    </xf>
    <xf numFmtId="3" fontId="133" fillId="0" borderId="47" xfId="78" applyNumberFormat="1" applyFont="1" applyBorder="1" applyAlignment="1">
      <alignment horizontal="left" vertical="center" wrapText="1"/>
    </xf>
    <xf numFmtId="3" fontId="133" fillId="0" borderId="144" xfId="78" applyNumberFormat="1" applyFont="1" applyBorder="1"/>
    <xf numFmtId="3" fontId="133" fillId="0" borderId="82" xfId="78" applyNumberFormat="1" applyFont="1" applyBorder="1"/>
    <xf numFmtId="3" fontId="133" fillId="0" borderId="47" xfId="78" applyNumberFormat="1" applyFont="1" applyBorder="1"/>
    <xf numFmtId="49" fontId="30" fillId="0" borderId="110" xfId="78" applyNumberFormat="1" applyFont="1" applyBorder="1" applyAlignment="1">
      <alignment horizontal="center" vertical="center" wrapText="1"/>
    </xf>
    <xf numFmtId="0" fontId="30" fillId="0" borderId="25" xfId="78" applyFont="1" applyBorder="1" applyAlignment="1">
      <alignment vertical="center"/>
    </xf>
    <xf numFmtId="0" fontId="30" fillId="0" borderId="33" xfId="78" applyFont="1" applyBorder="1" applyAlignment="1">
      <alignment vertical="center"/>
    </xf>
    <xf numFmtId="0" fontId="30" fillId="0" borderId="58" xfId="78" applyFont="1" applyBorder="1" applyAlignment="1">
      <alignment vertical="center"/>
    </xf>
    <xf numFmtId="49" fontId="124" fillId="0" borderId="25" xfId="78" applyNumberFormat="1" applyFont="1" applyBorder="1" applyAlignment="1">
      <alignment horizontal="center" vertical="center" wrapText="1"/>
    </xf>
    <xf numFmtId="49" fontId="124" fillId="0" borderId="110" xfId="78" applyNumberFormat="1" applyFont="1" applyBorder="1" applyAlignment="1">
      <alignment horizontal="center" vertical="center" wrapText="1"/>
    </xf>
    <xf numFmtId="3" fontId="35" fillId="0" borderId="58" xfId="78" applyNumberFormat="1" applyFont="1" applyBorder="1"/>
    <xf numFmtId="49" fontId="124" fillId="0" borderId="26" xfId="78" applyNumberFormat="1" applyFont="1" applyBorder="1" applyAlignment="1">
      <alignment horizontal="center" vertical="center" wrapText="1"/>
    </xf>
    <xf numFmtId="3" fontId="124" fillId="0" borderId="26" xfId="78" applyNumberFormat="1" applyFont="1" applyBorder="1" applyAlignment="1">
      <alignment horizontal="left" vertical="center" wrapText="1"/>
    </xf>
    <xf numFmtId="3" fontId="124" fillId="0" borderId="142" xfId="78" applyNumberFormat="1" applyFont="1" applyBorder="1"/>
    <xf numFmtId="3" fontId="124" fillId="0" borderId="26" xfId="78" applyNumberFormat="1" applyFont="1" applyBorder="1"/>
    <xf numFmtId="3" fontId="133" fillId="0" borderId="26" xfId="78" applyNumberFormat="1" applyFont="1" applyBorder="1"/>
    <xf numFmtId="3" fontId="133" fillId="0" borderId="142" xfId="78" applyNumberFormat="1" applyFont="1" applyBorder="1"/>
    <xf numFmtId="0" fontId="35" fillId="0" borderId="26" xfId="78" applyFont="1" applyBorder="1"/>
    <xf numFmtId="3" fontId="28" fillId="0" borderId="55" xfId="78" applyNumberFormat="1" applyFont="1" applyBorder="1"/>
    <xf numFmtId="0" fontId="44" fillId="0" borderId="24" xfId="0" applyFont="1" applyBorder="1" applyAlignment="1">
      <alignment horizontal="left" vertical="center"/>
    </xf>
    <xf numFmtId="3" fontId="43" fillId="0" borderId="24" xfId="0" applyNumberFormat="1" applyFont="1" applyBorder="1"/>
    <xf numFmtId="3" fontId="42" fillId="0" borderId="24" xfId="0" applyNumberFormat="1" applyFont="1" applyBorder="1"/>
    <xf numFmtId="0" fontId="42" fillId="0" borderId="24" xfId="0" applyFont="1" applyBorder="1"/>
    <xf numFmtId="0" fontId="22" fillId="0" borderId="24" xfId="0" applyFont="1" applyBorder="1" applyAlignment="1">
      <alignment horizontal="left" vertical="center"/>
    </xf>
    <xf numFmtId="0" fontId="43" fillId="0" borderId="24" xfId="0" applyFont="1" applyBorder="1" applyAlignment="1">
      <alignment vertical="center" wrapText="1"/>
    </xf>
    <xf numFmtId="3" fontId="20" fillId="0" borderId="24" xfId="0" applyNumberFormat="1" applyFont="1" applyBorder="1" applyAlignment="1">
      <alignment vertical="center"/>
    </xf>
    <xf numFmtId="0" fontId="48" fillId="0" borderId="24" xfId="0" applyFont="1" applyFill="1" applyBorder="1" applyAlignment="1">
      <alignment wrapText="1"/>
    </xf>
    <xf numFmtId="3" fontId="43" fillId="0" borderId="24" xfId="0" applyNumberFormat="1" applyFont="1" applyBorder="1" applyAlignment="1">
      <alignment vertical="center"/>
    </xf>
    <xf numFmtId="3" fontId="42" fillId="0" borderId="24" xfId="0" applyNumberFormat="1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43" fillId="0" borderId="24" xfId="0" applyFont="1" applyBorder="1"/>
    <xf numFmtId="0" fontId="43" fillId="0" borderId="24" xfId="0" applyFont="1" applyBorder="1" applyAlignment="1">
      <alignment wrapText="1"/>
    </xf>
    <xf numFmtId="0" fontId="43" fillId="0" borderId="24" xfId="0" applyFont="1" applyBorder="1" applyAlignment="1">
      <alignment horizontal="left" vertical="center" wrapText="1"/>
    </xf>
    <xf numFmtId="3" fontId="43" fillId="0" borderId="24" xfId="0" applyNumberFormat="1" applyFont="1" applyBorder="1" applyAlignment="1">
      <alignment horizontal="center" vertical="center"/>
    </xf>
    <xf numFmtId="3" fontId="43" fillId="0" borderId="24" xfId="0" applyNumberFormat="1" applyFont="1" applyBorder="1" applyAlignment="1">
      <alignment horizontal="right" vertical="center"/>
    </xf>
    <xf numFmtId="3" fontId="52" fillId="0" borderId="24" xfId="0" applyNumberFormat="1" applyFont="1" applyBorder="1" applyAlignment="1">
      <alignment horizontal="right" vertical="center"/>
    </xf>
    <xf numFmtId="0" fontId="49" fillId="0" borderId="24" xfId="0" applyFont="1" applyBorder="1"/>
    <xf numFmtId="0" fontId="44" fillId="0" borderId="24" xfId="0" applyFont="1" applyBorder="1"/>
    <xf numFmtId="0" fontId="43" fillId="0" borderId="25" xfId="0" applyFont="1" applyBorder="1" applyAlignment="1">
      <alignment vertical="center" wrapText="1"/>
    </xf>
    <xf numFmtId="3" fontId="20" fillId="0" borderId="25" xfId="0" applyNumberFormat="1" applyFont="1" applyBorder="1" applyAlignment="1">
      <alignment vertical="center"/>
    </xf>
    <xf numFmtId="3" fontId="52" fillId="0" borderId="25" xfId="0" applyNumberFormat="1" applyFont="1" applyBorder="1" applyAlignment="1">
      <alignment vertical="center"/>
    </xf>
    <xf numFmtId="0" fontId="42" fillId="0" borderId="25" xfId="0" applyFont="1" applyBorder="1"/>
    <xf numFmtId="0" fontId="48" fillId="0" borderId="47" xfId="0" applyFont="1" applyFill="1" applyBorder="1" applyAlignment="1">
      <alignment wrapText="1"/>
    </xf>
    <xf numFmtId="3" fontId="44" fillId="0" borderId="47" xfId="0" applyNumberFormat="1" applyFont="1" applyBorder="1" applyAlignment="1">
      <alignment vertical="center"/>
    </xf>
    <xf numFmtId="3" fontId="41" fillId="0" borderId="47" xfId="0" applyNumberFormat="1" applyFont="1" applyBorder="1" applyAlignment="1">
      <alignment vertical="center"/>
    </xf>
    <xf numFmtId="0" fontId="52" fillId="0" borderId="47" xfId="0" applyFont="1" applyBorder="1" applyAlignment="1">
      <alignment vertical="center"/>
    </xf>
    <xf numFmtId="0" fontId="41" fillId="0" borderId="47" xfId="0" applyFont="1" applyBorder="1"/>
    <xf numFmtId="0" fontId="48" fillId="0" borderId="110" xfId="0" applyFont="1" applyFill="1" applyBorder="1" applyAlignment="1">
      <alignment wrapText="1"/>
    </xf>
    <xf numFmtId="0" fontId="41" fillId="0" borderId="33" xfId="0" applyFont="1" applyBorder="1"/>
    <xf numFmtId="0" fontId="41" fillId="0" borderId="58" xfId="0" applyFont="1" applyBorder="1"/>
    <xf numFmtId="0" fontId="43" fillId="0" borderId="25" xfId="0" applyFont="1" applyBorder="1" applyAlignment="1">
      <alignment horizontal="left" vertical="center" wrapText="1"/>
    </xf>
    <xf numFmtId="3" fontId="43" fillId="0" borderId="25" xfId="0" applyNumberFormat="1" applyFont="1" applyBorder="1" applyAlignment="1">
      <alignment horizontal="center" vertical="center"/>
    </xf>
    <xf numFmtId="3" fontId="43" fillId="0" borderId="25" xfId="0" applyNumberFormat="1" applyFont="1" applyBorder="1" applyAlignment="1">
      <alignment horizontal="right" vertical="center"/>
    </xf>
    <xf numFmtId="3" fontId="44" fillId="0" borderId="33" xfId="0" applyNumberFormat="1" applyFont="1" applyBorder="1" applyAlignment="1">
      <alignment vertical="center"/>
    </xf>
    <xf numFmtId="0" fontId="43" fillId="0" borderId="47" xfId="0" applyFont="1" applyBorder="1" applyAlignment="1">
      <alignment wrapText="1"/>
    </xf>
    <xf numFmtId="3" fontId="20" fillId="0" borderId="47" xfId="0" applyNumberFormat="1" applyFont="1" applyBorder="1" applyAlignment="1">
      <alignment vertical="center"/>
    </xf>
    <xf numFmtId="0" fontId="20" fillId="0" borderId="47" xfId="0" applyFont="1" applyBorder="1" applyAlignment="1">
      <alignment vertical="center"/>
    </xf>
    <xf numFmtId="0" fontId="42" fillId="0" borderId="47" xfId="0" applyFont="1" applyBorder="1"/>
    <xf numFmtId="0" fontId="44" fillId="0" borderId="110" xfId="0" applyFont="1" applyBorder="1" applyAlignment="1">
      <alignment wrapText="1"/>
    </xf>
    <xf numFmtId="0" fontId="43" fillId="0" borderId="25" xfId="0" applyFont="1" applyBorder="1"/>
    <xf numFmtId="0" fontId="44" fillId="0" borderId="110" xfId="0" applyFont="1" applyBorder="1"/>
    <xf numFmtId="3" fontId="115" fillId="0" borderId="24" xfId="0" applyNumberFormat="1" applyFont="1" applyBorder="1"/>
    <xf numFmtId="3" fontId="57" fillId="0" borderId="24" xfId="0" applyNumberFormat="1" applyFont="1" applyBorder="1" applyAlignment="1">
      <alignment vertical="center"/>
    </xf>
    <xf numFmtId="0" fontId="88" fillId="0" borderId="24" xfId="0" applyFont="1" applyBorder="1" applyAlignment="1">
      <alignment horizontal="center"/>
    </xf>
    <xf numFmtId="3" fontId="87" fillId="0" borderId="24" xfId="0" applyNumberFormat="1" applyFont="1" applyBorder="1" applyAlignment="1">
      <alignment horizontal="center"/>
    </xf>
    <xf numFmtId="3" fontId="63" fillId="0" borderId="24" xfId="0" applyNumberFormat="1" applyFont="1" applyBorder="1" applyAlignment="1">
      <alignment horizontal="center"/>
    </xf>
    <xf numFmtId="0" fontId="87" fillId="0" borderId="24" xfId="0" applyFont="1" applyBorder="1"/>
    <xf numFmtId="0" fontId="81" fillId="0" borderId="0" xfId="0" applyFont="1" applyBorder="1"/>
    <xf numFmtId="0" fontId="83" fillId="0" borderId="0" xfId="0" applyFont="1" applyBorder="1"/>
    <xf numFmtId="1" fontId="57" fillId="0" borderId="24" xfId="0" applyNumberFormat="1" applyFont="1" applyBorder="1" applyAlignment="1">
      <alignment horizontal="center" vertical="center"/>
    </xf>
    <xf numFmtId="0" fontId="57" fillId="0" borderId="24" xfId="0" applyFont="1" applyBorder="1" applyAlignment="1">
      <alignment vertical="center" wrapText="1"/>
    </xf>
    <xf numFmtId="3" fontId="115" fillId="0" borderId="24" xfId="0" applyNumberFormat="1" applyFont="1" applyBorder="1" applyAlignment="1">
      <alignment vertical="center"/>
    </xf>
    <xf numFmtId="0" fontId="57" fillId="0" borderId="24" xfId="0" applyFont="1" applyBorder="1" applyAlignment="1">
      <alignment horizontal="left" vertical="center" wrapText="1"/>
    </xf>
    <xf numFmtId="3" fontId="115" fillId="0" borderId="24" xfId="0" applyNumberFormat="1" applyFont="1" applyBorder="1" applyAlignment="1">
      <alignment horizontal="left" vertical="center" wrapText="1"/>
    </xf>
    <xf numFmtId="3" fontId="160" fillId="0" borderId="24" xfId="0" applyNumberFormat="1" applyFont="1" applyBorder="1" applyAlignment="1">
      <alignment horizontal="center" vertical="center" wrapText="1"/>
    </xf>
    <xf numFmtId="3" fontId="57" fillId="0" borderId="24" xfId="0" applyNumberFormat="1" applyFont="1" applyBorder="1" applyAlignment="1">
      <alignment horizontal="right" vertical="center" wrapText="1"/>
    </xf>
    <xf numFmtId="3" fontId="115" fillId="0" borderId="24" xfId="0" applyNumberFormat="1" applyFont="1" applyBorder="1" applyAlignment="1">
      <alignment horizontal="right" vertical="center" wrapText="1"/>
    </xf>
    <xf numFmtId="3" fontId="58" fillId="0" borderId="24" xfId="0" applyNumberFormat="1" applyFont="1" applyBorder="1" applyAlignment="1">
      <alignment horizontal="center" vertical="center" wrapText="1"/>
    </xf>
    <xf numFmtId="3" fontId="57" fillId="0" borderId="24" xfId="0" applyNumberFormat="1" applyFont="1" applyBorder="1" applyAlignment="1">
      <alignment horizontal="center" vertical="center" wrapText="1"/>
    </xf>
    <xf numFmtId="0" fontId="127" fillId="0" borderId="24" xfId="0" applyFont="1" applyBorder="1"/>
    <xf numFmtId="0" fontId="128" fillId="0" borderId="24" xfId="0" applyFont="1" applyBorder="1"/>
    <xf numFmtId="3" fontId="115" fillId="0" borderId="24" xfId="0" applyNumberFormat="1" applyFont="1" applyBorder="1" applyAlignment="1">
      <alignment horizontal="center" vertical="center" wrapText="1"/>
    </xf>
    <xf numFmtId="0" fontId="57" fillId="0" borderId="24" xfId="0" applyFont="1" applyFill="1" applyBorder="1"/>
    <xf numFmtId="3" fontId="115" fillId="0" borderId="24" xfId="0" applyNumberFormat="1" applyFont="1" applyFill="1" applyBorder="1"/>
    <xf numFmtId="0" fontId="87" fillId="0" borderId="24" xfId="0" applyFont="1" applyBorder="1" applyAlignment="1">
      <alignment horizontal="center"/>
    </xf>
    <xf numFmtId="0" fontId="57" fillId="0" borderId="24" xfId="0" applyFont="1" applyBorder="1" applyAlignment="1">
      <alignment horizontal="left" vertical="center"/>
    </xf>
    <xf numFmtId="0" fontId="107" fillId="0" borderId="24" xfId="0" applyFont="1" applyBorder="1"/>
    <xf numFmtId="3" fontId="115" fillId="0" borderId="24" xfId="0" applyNumberFormat="1" applyFont="1" applyBorder="1" applyAlignment="1">
      <alignment horizontal="right" vertical="center"/>
    </xf>
    <xf numFmtId="3" fontId="57" fillId="0" borderId="24" xfId="0" applyNumberFormat="1" applyFont="1" applyBorder="1" applyAlignment="1">
      <alignment horizontal="right" vertical="center"/>
    </xf>
    <xf numFmtId="1" fontId="57" fillId="0" borderId="25" xfId="0" applyNumberFormat="1" applyFont="1" applyBorder="1" applyAlignment="1">
      <alignment horizontal="center" vertical="center"/>
    </xf>
    <xf numFmtId="3" fontId="115" fillId="0" borderId="25" xfId="0" applyNumberFormat="1" applyFont="1" applyBorder="1" applyAlignment="1">
      <alignment vertical="center"/>
    </xf>
    <xf numFmtId="3" fontId="57" fillId="0" borderId="25" xfId="0" applyNumberFormat="1" applyFont="1" applyBorder="1" applyAlignment="1">
      <alignment vertical="center"/>
    </xf>
    <xf numFmtId="0" fontId="56" fillId="0" borderId="25" xfId="0" applyFont="1" applyBorder="1"/>
    <xf numFmtId="0" fontId="87" fillId="0" borderId="25" xfId="0" applyFont="1" applyBorder="1"/>
    <xf numFmtId="3" fontId="56" fillId="0" borderId="33" xfId="0" applyNumberFormat="1" applyFont="1" applyBorder="1"/>
    <xf numFmtId="0" fontId="87" fillId="0" borderId="58" xfId="0" applyFont="1" applyBorder="1"/>
    <xf numFmtId="3" fontId="68" fillId="0" borderId="88" xfId="0" applyNumberFormat="1" applyFont="1" applyBorder="1" applyAlignment="1">
      <alignment horizontal="center" vertical="center" wrapText="1"/>
    </xf>
    <xf numFmtId="3" fontId="115" fillId="0" borderId="88" xfId="0" applyNumberFormat="1" applyFont="1" applyBorder="1" applyAlignment="1">
      <alignment vertical="center"/>
    </xf>
    <xf numFmtId="3" fontId="57" fillId="0" borderId="88" xfId="0" applyNumberFormat="1" applyFont="1" applyBorder="1"/>
    <xf numFmtId="3" fontId="160" fillId="0" borderId="88" xfId="0" applyNumberFormat="1" applyFont="1" applyBorder="1" applyAlignment="1">
      <alignment horizontal="center" vertical="center" wrapText="1"/>
    </xf>
    <xf numFmtId="3" fontId="57" fillId="0" borderId="88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horizontal="center" vertical="center" wrapText="1"/>
    </xf>
    <xf numFmtId="3" fontId="68" fillId="0" borderId="130" xfId="0" applyNumberFormat="1" applyFont="1" applyBorder="1" applyAlignment="1">
      <alignment horizontal="center" vertical="center" wrapText="1"/>
    </xf>
    <xf numFmtId="3" fontId="115" fillId="0" borderId="130" xfId="0" applyNumberFormat="1" applyFont="1" applyBorder="1" applyAlignment="1">
      <alignment vertical="center"/>
    </xf>
    <xf numFmtId="3" fontId="115" fillId="0" borderId="130" xfId="0" applyNumberFormat="1" applyFont="1" applyBorder="1"/>
    <xf numFmtId="3" fontId="160" fillId="0" borderId="130" xfId="0" applyNumberFormat="1" applyFont="1" applyBorder="1" applyAlignment="1">
      <alignment horizontal="center" vertical="center" wrapText="1"/>
    </xf>
    <xf numFmtId="3" fontId="57" fillId="0" borderId="130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115" fillId="0" borderId="88" xfId="0" applyNumberFormat="1" applyFont="1" applyBorder="1"/>
    <xf numFmtId="3" fontId="57" fillId="0" borderId="88" xfId="0" applyNumberFormat="1" applyFont="1" applyFill="1" applyBorder="1"/>
    <xf numFmtId="3" fontId="57" fillId="0" borderId="88" xfId="0" applyNumberFormat="1" applyFont="1" applyBorder="1" applyAlignment="1">
      <alignment horizontal="right" vertical="center" wrapText="1"/>
    </xf>
    <xf numFmtId="3" fontId="115" fillId="0" borderId="88" xfId="0" applyNumberFormat="1" applyFont="1" applyBorder="1" applyAlignment="1">
      <alignment horizontal="right" vertical="center"/>
    </xf>
    <xf numFmtId="3" fontId="57" fillId="0" borderId="88" xfId="0" applyNumberFormat="1" applyFont="1" applyBorder="1" applyAlignment="1">
      <alignment vertical="center"/>
    </xf>
    <xf numFmtId="3" fontId="57" fillId="0" borderId="79" xfId="0" applyNumberFormat="1" applyFont="1" applyBorder="1" applyAlignment="1">
      <alignment vertical="center"/>
    </xf>
    <xf numFmtId="3" fontId="57" fillId="0" borderId="130" xfId="0" applyNumberFormat="1" applyFont="1" applyBorder="1"/>
    <xf numFmtId="3" fontId="57" fillId="0" borderId="130" xfId="0" applyNumberFormat="1" applyFont="1" applyFill="1" applyBorder="1"/>
    <xf numFmtId="3" fontId="57" fillId="0" borderId="130" xfId="0" applyNumberFormat="1" applyFont="1" applyBorder="1" applyAlignment="1">
      <alignment horizontal="right" vertical="center" wrapText="1"/>
    </xf>
    <xf numFmtId="3" fontId="115" fillId="0" borderId="130" xfId="0" applyNumberFormat="1" applyFont="1" applyBorder="1" applyAlignment="1">
      <alignment horizontal="right" vertical="center"/>
    </xf>
    <xf numFmtId="3" fontId="57" fillId="0" borderId="130" xfId="0" applyNumberFormat="1" applyFont="1" applyBorder="1" applyAlignment="1">
      <alignment vertical="center"/>
    </xf>
    <xf numFmtId="3" fontId="57" fillId="0" borderId="141" xfId="0" applyNumberFormat="1" applyFont="1" applyBorder="1" applyAlignment="1">
      <alignment vertical="center"/>
    </xf>
    <xf numFmtId="3" fontId="115" fillId="0" borderId="88" xfId="0" applyNumberFormat="1" applyFont="1" applyBorder="1" applyAlignment="1">
      <alignment horizontal="right" vertical="center" wrapText="1"/>
    </xf>
    <xf numFmtId="3" fontId="57" fillId="0" borderId="88" xfId="0" applyNumberFormat="1" applyFont="1" applyBorder="1" applyAlignment="1">
      <alignment horizontal="right" vertical="center"/>
    </xf>
    <xf numFmtId="3" fontId="115" fillId="0" borderId="79" xfId="0" applyNumberFormat="1" applyFont="1" applyBorder="1" applyAlignment="1">
      <alignment vertical="center"/>
    </xf>
    <xf numFmtId="3" fontId="115" fillId="0" borderId="141" xfId="0" applyNumberFormat="1" applyFont="1" applyBorder="1" applyAlignment="1">
      <alignment vertical="center"/>
    </xf>
    <xf numFmtId="3" fontId="89" fillId="0" borderId="88" xfId="0" applyNumberFormat="1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0" fillId="0" borderId="130" xfId="0" applyBorder="1" applyAlignment="1">
      <alignment horizontal="center" vertical="center" wrapText="1"/>
    </xf>
    <xf numFmtId="3" fontId="89" fillId="0" borderId="130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vertical="center"/>
    </xf>
    <xf numFmtId="3" fontId="115" fillId="0" borderId="130" xfId="0" applyNumberFormat="1" applyFont="1" applyBorder="1" applyAlignment="1">
      <alignment horizontal="center" vertical="center" wrapText="1"/>
    </xf>
    <xf numFmtId="3" fontId="58" fillId="0" borderId="88" xfId="0" applyNumberFormat="1" applyFont="1" applyFill="1" applyBorder="1"/>
    <xf numFmtId="3" fontId="58" fillId="0" borderId="88" xfId="0" applyNumberFormat="1" applyFont="1" applyBorder="1" applyAlignment="1">
      <alignment horizontal="right" vertical="center"/>
    </xf>
    <xf numFmtId="3" fontId="58" fillId="0" borderId="79" xfId="0" applyNumberFormat="1" applyFont="1" applyBorder="1" applyAlignment="1">
      <alignment vertical="center"/>
    </xf>
    <xf numFmtId="3" fontId="57" fillId="0" borderId="130" xfId="0" applyNumberFormat="1" applyFont="1" applyBorder="1" applyAlignment="1">
      <alignment horizontal="right" vertical="center"/>
    </xf>
    <xf numFmtId="3" fontId="115" fillId="0" borderId="88" xfId="0" applyNumberFormat="1" applyFont="1" applyBorder="1" applyAlignment="1">
      <alignment horizontal="center" vertical="center" wrapText="1"/>
    </xf>
    <xf numFmtId="3" fontId="68" fillId="0" borderId="145" xfId="0" applyNumberFormat="1" applyFont="1" applyBorder="1" applyAlignment="1">
      <alignment horizontal="center" vertical="center" wrapText="1"/>
    </xf>
    <xf numFmtId="3" fontId="57" fillId="0" borderId="145" xfId="0" applyNumberFormat="1" applyFont="1" applyBorder="1" applyAlignment="1">
      <alignment vertical="center"/>
    </xf>
    <xf numFmtId="3" fontId="58" fillId="0" borderId="145" xfId="0" applyNumberFormat="1" applyFont="1" applyBorder="1" applyAlignment="1">
      <alignment horizontal="center" vertical="center" wrapText="1"/>
    </xf>
    <xf numFmtId="3" fontId="57" fillId="0" borderId="145" xfId="0" applyNumberFormat="1" applyFont="1" applyBorder="1" applyAlignment="1">
      <alignment horizontal="center" vertical="center" wrapText="1"/>
    </xf>
    <xf numFmtId="3" fontId="57" fillId="0" borderId="145" xfId="0" applyNumberFormat="1" applyFont="1" applyBorder="1"/>
    <xf numFmtId="3" fontId="57" fillId="0" borderId="145" xfId="0" applyNumberFormat="1" applyFont="1" applyFill="1" applyBorder="1"/>
    <xf numFmtId="3" fontId="57" fillId="0" borderId="145" xfId="0" applyNumberFormat="1" applyFont="1" applyBorder="1" applyAlignment="1">
      <alignment horizontal="right" vertical="center"/>
    </xf>
    <xf numFmtId="3" fontId="57" fillId="0" borderId="146" xfId="0" applyNumberFormat="1" applyFont="1" applyBorder="1" applyAlignment="1">
      <alignment vertical="center"/>
    </xf>
    <xf numFmtId="3" fontId="58" fillId="0" borderId="147" xfId="0" applyNumberFormat="1" applyFont="1" applyBorder="1"/>
    <xf numFmtId="3" fontId="115" fillId="0" borderId="148" xfId="0" applyNumberFormat="1" applyFont="1" applyBorder="1" applyAlignment="1">
      <alignment vertical="center"/>
    </xf>
    <xf numFmtId="3" fontId="160" fillId="0" borderId="148" xfId="0" applyNumberFormat="1" applyFont="1" applyBorder="1" applyAlignment="1">
      <alignment horizontal="center" vertical="center" wrapText="1"/>
    </xf>
    <xf numFmtId="3" fontId="58" fillId="0" borderId="148" xfId="0" applyNumberFormat="1" applyFont="1" applyBorder="1" applyAlignment="1">
      <alignment horizontal="center" vertical="center" wrapText="1"/>
    </xf>
    <xf numFmtId="3" fontId="57" fillId="0" borderId="148" xfId="0" applyNumberFormat="1" applyFont="1" applyBorder="1" applyAlignment="1">
      <alignment vertical="center"/>
    </xf>
    <xf numFmtId="3" fontId="57" fillId="0" borderId="148" xfId="0" applyNumberFormat="1" applyFont="1" applyBorder="1" applyAlignment="1">
      <alignment horizontal="center" vertical="center" wrapText="1"/>
    </xf>
    <xf numFmtId="3" fontId="115" fillId="0" borderId="148" xfId="0" applyNumberFormat="1" applyFont="1" applyBorder="1"/>
    <xf numFmtId="3" fontId="57" fillId="0" borderId="148" xfId="0" applyNumberFormat="1" applyFont="1" applyFill="1" applyBorder="1"/>
    <xf numFmtId="3" fontId="115" fillId="0" borderId="148" xfId="0" applyNumberFormat="1" applyFont="1" applyBorder="1" applyAlignment="1">
      <alignment horizontal="right" vertical="center"/>
    </xf>
    <xf numFmtId="3" fontId="115" fillId="0" borderId="149" xfId="0" applyNumberFormat="1" applyFont="1" applyBorder="1" applyAlignment="1">
      <alignment vertical="center"/>
    </xf>
    <xf numFmtId="3" fontId="58" fillId="0" borderId="150" xfId="0" applyNumberFormat="1" applyFont="1" applyBorder="1"/>
    <xf numFmtId="3" fontId="115" fillId="0" borderId="148" xfId="0" applyNumberFormat="1" applyFont="1" applyBorder="1" applyAlignment="1">
      <alignment horizontal="right" vertical="center" wrapText="1"/>
    </xf>
    <xf numFmtId="3" fontId="57" fillId="0" borderId="148" xfId="0" applyNumberFormat="1" applyFont="1" applyBorder="1" applyAlignment="1">
      <alignment horizontal="right" vertical="center" wrapText="1"/>
    </xf>
    <xf numFmtId="3" fontId="57" fillId="0" borderId="148" xfId="0" applyNumberFormat="1" applyFont="1" applyBorder="1"/>
    <xf numFmtId="3" fontId="57" fillId="0" borderId="149" xfId="0" applyNumberFormat="1" applyFont="1" applyBorder="1" applyAlignment="1">
      <alignment vertical="center"/>
    </xf>
    <xf numFmtId="3" fontId="57" fillId="0" borderId="145" xfId="0" applyNumberFormat="1" applyFont="1" applyBorder="1" applyAlignment="1">
      <alignment horizontal="right" vertical="center" wrapText="1"/>
    </xf>
    <xf numFmtId="3" fontId="115" fillId="0" borderId="145" xfId="0" applyNumberFormat="1" applyFont="1" applyBorder="1" applyAlignment="1">
      <alignment horizontal="right" vertical="center" wrapText="1"/>
    </xf>
    <xf numFmtId="3" fontId="115" fillId="0" borderId="145" xfId="0" applyNumberFormat="1" applyFont="1" applyBorder="1"/>
    <xf numFmtId="3" fontId="115" fillId="0" borderId="145" xfId="0" applyNumberFormat="1" applyFont="1" applyBorder="1" applyAlignment="1">
      <alignment vertical="center"/>
    </xf>
    <xf numFmtId="3" fontId="160" fillId="0" borderId="145" xfId="0" applyNumberFormat="1" applyFont="1" applyBorder="1" applyAlignment="1">
      <alignment horizontal="center" vertical="center" wrapText="1"/>
    </xf>
    <xf numFmtId="3" fontId="115" fillId="0" borderId="145" xfId="0" applyNumberFormat="1" applyFont="1" applyBorder="1" applyAlignment="1">
      <alignment horizontal="center" vertical="center" wrapText="1"/>
    </xf>
    <xf numFmtId="3" fontId="115" fillId="0" borderId="145" xfId="0" applyNumberFormat="1" applyFont="1" applyBorder="1" applyAlignment="1">
      <alignment horizontal="right" vertical="center"/>
    </xf>
    <xf numFmtId="3" fontId="115" fillId="0" borderId="145" xfId="0" applyNumberFormat="1" applyFont="1" applyBorder="1" applyAlignment="1">
      <alignment horizontal="left" vertical="center" wrapText="1"/>
    </xf>
    <xf numFmtId="3" fontId="115" fillId="0" borderId="145" xfId="0" applyNumberFormat="1" applyFont="1" applyFill="1" applyBorder="1"/>
    <xf numFmtId="3" fontId="115" fillId="0" borderId="146" xfId="0" applyNumberFormat="1" applyFont="1" applyBorder="1" applyAlignment="1">
      <alignment vertical="center"/>
    </xf>
    <xf numFmtId="3" fontId="25" fillId="0" borderId="25" xfId="0" applyNumberFormat="1" applyFont="1" applyBorder="1" applyAlignment="1">
      <alignment horizontal="center" vertical="center" wrapText="1"/>
    </xf>
    <xf numFmtId="3" fontId="174" fillId="0" borderId="25" xfId="0" applyNumberFormat="1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/>
    </xf>
    <xf numFmtId="0" fontId="44" fillId="0" borderId="24" xfId="0" applyFont="1" applyBorder="1" applyAlignment="1"/>
    <xf numFmtId="0" fontId="44" fillId="0" borderId="24" xfId="0" applyFont="1" applyBorder="1" applyAlignment="1">
      <alignment horizontal="center" wrapText="1"/>
    </xf>
    <xf numFmtId="0" fontId="43" fillId="0" borderId="24" xfId="0" applyFont="1" applyBorder="1" applyAlignment="1">
      <alignment horizontal="left"/>
    </xf>
    <xf numFmtId="0" fontId="43" fillId="0" borderId="24" xfId="0" applyFont="1" applyBorder="1" applyAlignment="1">
      <alignment horizontal="left" wrapText="1"/>
    </xf>
    <xf numFmtId="0" fontId="43" fillId="0" borderId="24" xfId="0" applyFont="1" applyFill="1" applyBorder="1" applyAlignment="1">
      <alignment horizontal="left" wrapText="1"/>
    </xf>
    <xf numFmtId="0" fontId="43" fillId="0" borderId="24" xfId="0" applyFont="1" applyBorder="1" applyAlignment="1">
      <alignment horizontal="center" vertical="center"/>
    </xf>
    <xf numFmtId="0" fontId="43" fillId="0" borderId="25" xfId="0" applyFont="1" applyBorder="1" applyAlignment="1">
      <alignment horizontal="left"/>
    </xf>
    <xf numFmtId="0" fontId="43" fillId="0" borderId="25" xfId="0" applyFont="1" applyFill="1" applyBorder="1" applyAlignment="1">
      <alignment horizontal="left" wrapText="1"/>
    </xf>
    <xf numFmtId="3" fontId="43" fillId="0" borderId="25" xfId="0" applyNumberFormat="1" applyFont="1" applyBorder="1"/>
    <xf numFmtId="0" fontId="20" fillId="0" borderId="25" xfId="0" applyFont="1" applyBorder="1"/>
    <xf numFmtId="0" fontId="43" fillId="0" borderId="47" xfId="0" applyFont="1" applyBorder="1" applyAlignment="1">
      <alignment horizontal="center"/>
    </xf>
    <xf numFmtId="0" fontId="43" fillId="0" borderId="47" xfId="0" applyFont="1" applyBorder="1"/>
    <xf numFmtId="3" fontId="43" fillId="0" borderId="47" xfId="0" applyNumberFormat="1" applyFont="1" applyBorder="1"/>
    <xf numFmtId="0" fontId="20" fillId="0" borderId="47" xfId="0" applyFont="1" applyBorder="1"/>
    <xf numFmtId="0" fontId="43" fillId="0" borderId="110" xfId="0" applyFont="1" applyBorder="1" applyAlignment="1">
      <alignment horizontal="center"/>
    </xf>
    <xf numFmtId="0" fontId="44" fillId="0" borderId="33" xfId="0" applyFont="1" applyBorder="1" applyAlignment="1"/>
    <xf numFmtId="0" fontId="44" fillId="0" borderId="33" xfId="0" applyFont="1" applyBorder="1" applyAlignment="1">
      <alignment horizontal="center" wrapText="1"/>
    </xf>
    <xf numFmtId="0" fontId="20" fillId="0" borderId="33" xfId="0" applyFont="1" applyBorder="1"/>
    <xf numFmtId="0" fontId="20" fillId="0" borderId="58" xfId="0" applyFont="1" applyBorder="1"/>
    <xf numFmtId="0" fontId="43" fillId="0" borderId="25" xfId="0" applyFont="1" applyBorder="1" applyAlignment="1">
      <alignment horizontal="center" vertical="center"/>
    </xf>
    <xf numFmtId="0" fontId="44" fillId="0" borderId="25" xfId="0" applyFont="1" applyBorder="1" applyAlignment="1">
      <alignment vertical="center" wrapText="1"/>
    </xf>
    <xf numFmtId="0" fontId="44" fillId="0" borderId="25" xfId="0" applyFont="1" applyBorder="1"/>
    <xf numFmtId="0" fontId="43" fillId="0" borderId="110" xfId="0" applyFont="1" applyBorder="1" applyAlignment="1">
      <alignment horizontal="center" vertical="center"/>
    </xf>
    <xf numFmtId="0" fontId="44" fillId="0" borderId="33" xfId="0" applyFont="1" applyBorder="1"/>
    <xf numFmtId="0" fontId="44" fillId="0" borderId="33" xfId="0" applyFont="1" applyBorder="1" applyAlignment="1">
      <alignment wrapText="1"/>
    </xf>
    <xf numFmtId="0" fontId="52" fillId="0" borderId="33" xfId="0" applyFont="1" applyBorder="1"/>
    <xf numFmtId="0" fontId="52" fillId="0" borderId="58" xfId="0" applyFont="1" applyBorder="1"/>
    <xf numFmtId="3" fontId="25" fillId="0" borderId="24" xfId="0" applyNumberFormat="1" applyFont="1" applyBorder="1" applyAlignment="1">
      <alignment horizontal="center" vertical="center"/>
    </xf>
    <xf numFmtId="3" fontId="25" fillId="0" borderId="120" xfId="0" applyNumberFormat="1" applyFont="1" applyBorder="1" applyAlignment="1">
      <alignment horizontal="center" vertical="center" wrapText="1"/>
    </xf>
    <xf numFmtId="3" fontId="25" fillId="0" borderId="24" xfId="0" applyNumberFormat="1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 wrapText="1"/>
    </xf>
    <xf numFmtId="0" fontId="63" fillId="0" borderId="0" xfId="0" applyFont="1" applyBorder="1"/>
    <xf numFmtId="3" fontId="63" fillId="0" borderId="0" xfId="0" applyNumberFormat="1" applyFont="1" applyBorder="1"/>
    <xf numFmtId="0" fontId="28" fillId="0" borderId="0" xfId="0" applyFont="1" applyBorder="1"/>
    <xf numFmtId="3" fontId="35" fillId="0" borderId="0" xfId="74" applyNumberFormat="1" applyFont="1" applyBorder="1"/>
    <xf numFmtId="3" fontId="81" fillId="0" borderId="0" xfId="0" applyNumberFormat="1" applyFont="1" applyBorder="1"/>
    <xf numFmtId="0" fontId="90" fillId="0" borderId="0" xfId="0" applyFont="1" applyBorder="1"/>
    <xf numFmtId="0" fontId="38" fillId="0" borderId="0" xfId="0" applyFont="1" applyBorder="1"/>
    <xf numFmtId="0" fontId="65" fillId="0" borderId="0" xfId="0" applyFont="1" applyBorder="1"/>
    <xf numFmtId="3" fontId="39" fillId="0" borderId="0" xfId="0" applyNumberFormat="1" applyFont="1" applyBorder="1"/>
    <xf numFmtId="3" fontId="58" fillId="0" borderId="0" xfId="0" applyNumberFormat="1" applyFont="1" applyBorder="1"/>
    <xf numFmtId="0" fontId="34" fillId="0" borderId="0" xfId="0" applyFont="1" applyBorder="1"/>
    <xf numFmtId="3" fontId="39" fillId="0" borderId="0" xfId="74" applyNumberFormat="1" applyFont="1" applyBorder="1"/>
    <xf numFmtId="3" fontId="134" fillId="0" borderId="0" xfId="0" applyNumberFormat="1" applyFont="1" applyBorder="1"/>
    <xf numFmtId="0" fontId="25" fillId="0" borderId="0" xfId="0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vertical="center" wrapText="1"/>
    </xf>
    <xf numFmtId="3" fontId="35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wrapText="1"/>
    </xf>
    <xf numFmtId="3" fontId="90" fillId="0" borderId="0" xfId="0" applyNumberFormat="1" applyFont="1" applyBorder="1" applyAlignment="1">
      <alignment wrapText="1"/>
    </xf>
    <xf numFmtId="3" fontId="90" fillId="0" borderId="0" xfId="0" applyNumberFormat="1" applyFont="1" applyBorder="1"/>
    <xf numFmtId="3" fontId="25" fillId="0" borderId="79" xfId="0" applyNumberFormat="1" applyFont="1" applyBorder="1"/>
    <xf numFmtId="3" fontId="35" fillId="0" borderId="62" xfId="0" applyNumberFormat="1" applyFont="1" applyBorder="1"/>
    <xf numFmtId="3" fontId="39" fillId="0" borderId="62" xfId="74" applyNumberFormat="1" applyFont="1" applyBorder="1"/>
    <xf numFmtId="3" fontId="39" fillId="0" borderId="62" xfId="0" applyNumberFormat="1" applyFont="1" applyBorder="1"/>
    <xf numFmtId="3" fontId="30" fillId="0" borderId="62" xfId="0" applyNumberFormat="1" applyFont="1" applyBorder="1"/>
    <xf numFmtId="3" fontId="35" fillId="0" borderId="62" xfId="0" applyNumberFormat="1" applyFont="1" applyBorder="1" applyAlignment="1">
      <alignment vertical="center"/>
    </xf>
    <xf numFmtId="3" fontId="57" fillId="0" borderId="62" xfId="0" applyNumberFormat="1" applyFont="1" applyBorder="1" applyAlignment="1">
      <alignment wrapText="1"/>
    </xf>
    <xf numFmtId="3" fontId="25" fillId="0" borderId="62" xfId="0" applyNumberFormat="1" applyFont="1" applyBorder="1"/>
    <xf numFmtId="0" fontId="25" fillId="0" borderId="120" xfId="0" applyFont="1" applyBorder="1" applyAlignment="1">
      <alignment horizontal="center" vertical="center"/>
    </xf>
    <xf numFmtId="3" fontId="25" fillId="0" borderId="120" xfId="0" applyNumberFormat="1" applyFont="1" applyBorder="1" applyAlignment="1">
      <alignment horizontal="center" vertical="center"/>
    </xf>
    <xf numFmtId="0" fontId="35" fillId="0" borderId="62" xfId="0" applyFont="1" applyBorder="1"/>
    <xf numFmtId="0" fontId="65" fillId="0" borderId="62" xfId="0" applyFont="1" applyBorder="1"/>
    <xf numFmtId="0" fontId="30" fillId="0" borderId="62" xfId="0" applyFont="1" applyBorder="1"/>
    <xf numFmtId="0" fontId="35" fillId="0" borderId="68" xfId="0" applyFont="1" applyBorder="1"/>
    <xf numFmtId="3" fontId="115" fillId="0" borderId="0" xfId="0" applyNumberFormat="1" applyFont="1" applyBorder="1"/>
    <xf numFmtId="3" fontId="115" fillId="0" borderId="0" xfId="74" applyNumberFormat="1" applyFont="1" applyBorder="1"/>
    <xf numFmtId="3" fontId="124" fillId="0" borderId="0" xfId="0" applyNumberFormat="1" applyFont="1" applyBorder="1"/>
    <xf numFmtId="0" fontId="67" fillId="0" borderId="0" xfId="0" applyFont="1" applyBorder="1"/>
    <xf numFmtId="3" fontId="57" fillId="0" borderId="0" xfId="0" applyNumberFormat="1" applyFont="1" applyBorder="1" applyAlignment="1">
      <alignment vertical="center"/>
    </xf>
    <xf numFmtId="3" fontId="58" fillId="0" borderId="0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vertical="center" wrapText="1"/>
    </xf>
    <xf numFmtId="0" fontId="28" fillId="0" borderId="26" xfId="0" applyFont="1" applyBorder="1" applyAlignment="1">
      <alignment horizontal="center"/>
    </xf>
    <xf numFmtId="0" fontId="28" fillId="0" borderId="41" xfId="0" applyFont="1" applyBorder="1" applyAlignment="1">
      <alignment horizontal="center"/>
    </xf>
    <xf numFmtId="3" fontId="57" fillId="0" borderId="62" xfId="0" applyNumberFormat="1" applyFont="1" applyBorder="1" applyAlignment="1">
      <alignment vertical="center" wrapText="1"/>
    </xf>
    <xf numFmtId="0" fontId="35" fillId="0" borderId="79" xfId="0" applyFont="1" applyBorder="1"/>
    <xf numFmtId="0" fontId="28" fillId="0" borderId="79" xfId="0" applyFont="1" applyBorder="1" applyAlignment="1">
      <alignment horizontal="center"/>
    </xf>
    <xf numFmtId="0" fontId="28" fillId="0" borderId="62" xfId="0" applyFont="1" applyBorder="1" applyAlignment="1">
      <alignment horizontal="center"/>
    </xf>
    <xf numFmtId="0" fontId="25" fillId="0" borderId="66" xfId="0" applyFont="1" applyBorder="1"/>
    <xf numFmtId="0" fontId="28" fillId="0" borderId="100" xfId="0" applyFont="1" applyBorder="1" applyAlignment="1">
      <alignment horizontal="center"/>
    </xf>
    <xf numFmtId="3" fontId="58" fillId="0" borderId="22" xfId="0" applyNumberFormat="1" applyFont="1" applyBorder="1"/>
    <xf numFmtId="0" fontId="35" fillId="0" borderId="72" xfId="0" applyFont="1" applyBorder="1"/>
    <xf numFmtId="0" fontId="56" fillId="0" borderId="0" xfId="0" applyFont="1" applyBorder="1" applyAlignment="1">
      <alignment wrapText="1"/>
    </xf>
    <xf numFmtId="3" fontId="34" fillId="0" borderId="0" xfId="0" applyNumberFormat="1" applyFont="1" applyBorder="1"/>
    <xf numFmtId="3" fontId="65" fillId="0" borderId="0" xfId="0" applyNumberFormat="1" applyFont="1" applyBorder="1"/>
    <xf numFmtId="3" fontId="63" fillId="0" borderId="0" xfId="0" applyNumberFormat="1" applyFont="1" applyBorder="1" applyAlignment="1">
      <alignment wrapText="1"/>
    </xf>
    <xf numFmtId="3" fontId="67" fillId="0" borderId="62" xfId="0" applyNumberFormat="1" applyFont="1" applyBorder="1"/>
    <xf numFmtId="3" fontId="65" fillId="0" borderId="62" xfId="0" applyNumberFormat="1" applyFont="1" applyBorder="1"/>
    <xf numFmtId="3" fontId="63" fillId="0" borderId="62" xfId="0" applyNumberFormat="1" applyFont="1" applyBorder="1" applyAlignment="1">
      <alignment wrapText="1"/>
    </xf>
    <xf numFmtId="3" fontId="94" fillId="0" borderId="0" xfId="0" applyNumberFormat="1" applyFont="1" applyBorder="1"/>
    <xf numFmtId="0" fontId="25" fillId="0" borderId="120" xfId="0" applyFont="1" applyBorder="1" applyAlignment="1">
      <alignment horizontal="center" vertical="center" wrapText="1"/>
    </xf>
    <xf numFmtId="3" fontId="91" fillId="0" borderId="120" xfId="0" applyNumberFormat="1" applyFont="1" applyBorder="1" applyAlignment="1">
      <alignment horizontal="center" vertical="center" wrapText="1"/>
    </xf>
    <xf numFmtId="3" fontId="62" fillId="0" borderId="0" xfId="74" applyNumberFormat="1" applyFont="1" applyBorder="1"/>
    <xf numFmtId="3" fontId="62" fillId="0" borderId="62" xfId="74" applyNumberFormat="1" applyFont="1" applyBorder="1"/>
    <xf numFmtId="0" fontId="25" fillId="0" borderId="22" xfId="0" applyFont="1" applyBorder="1"/>
    <xf numFmtId="3" fontId="62" fillId="0" borderId="0" xfId="0" applyNumberFormat="1" applyFont="1" applyBorder="1"/>
    <xf numFmtId="0" fontId="30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wrapText="1"/>
    </xf>
    <xf numFmtId="3" fontId="28" fillId="0" borderId="0" xfId="74" applyNumberFormat="1" applyFont="1" applyBorder="1"/>
    <xf numFmtId="3" fontId="28" fillId="0" borderId="62" xfId="74" applyNumberFormat="1" applyFont="1" applyBorder="1"/>
    <xf numFmtId="3" fontId="124" fillId="0" borderId="62" xfId="0" applyNumberFormat="1" applyFont="1" applyBorder="1"/>
    <xf numFmtId="3" fontId="34" fillId="0" borderId="0" xfId="74" applyNumberFormat="1" applyFont="1" applyBorder="1"/>
    <xf numFmtId="3" fontId="34" fillId="0" borderId="62" xfId="74" applyNumberFormat="1" applyFont="1" applyBorder="1"/>
    <xf numFmtId="3" fontId="28" fillId="0" borderId="0" xfId="0" applyNumberFormat="1" applyFont="1" applyBorder="1" applyAlignment="1">
      <alignment wrapText="1"/>
    </xf>
    <xf numFmtId="3" fontId="25" fillId="0" borderId="0" xfId="0" applyNumberFormat="1" applyFont="1" applyBorder="1" applyAlignment="1">
      <alignment wrapText="1"/>
    </xf>
    <xf numFmtId="3" fontId="25" fillId="0" borderId="62" xfId="0" applyNumberFormat="1" applyFont="1" applyBorder="1" applyAlignment="1">
      <alignment wrapText="1"/>
    </xf>
    <xf numFmtId="3" fontId="30" fillId="0" borderId="24" xfId="0" applyNumberFormat="1" applyFont="1" applyBorder="1" applyAlignment="1">
      <alignment horizontal="center" vertical="center" wrapText="1"/>
    </xf>
    <xf numFmtId="3" fontId="63" fillId="0" borderId="64" xfId="0" applyNumberFormat="1" applyFont="1" applyBorder="1"/>
    <xf numFmtId="0" fontId="35" fillId="0" borderId="22" xfId="0" applyFont="1" applyBorder="1"/>
    <xf numFmtId="0" fontId="25" fillId="0" borderId="24" xfId="0" applyFont="1" applyBorder="1" applyAlignment="1">
      <alignment horizontal="center" vertical="center" wrapText="1"/>
    </xf>
    <xf numFmtId="3" fontId="30" fillId="0" borderId="58" xfId="0" applyNumberFormat="1" applyFont="1" applyBorder="1"/>
    <xf numFmtId="3" fontId="25" fillId="0" borderId="22" xfId="0" applyNumberFormat="1" applyFont="1" applyBorder="1"/>
    <xf numFmtId="3" fontId="25" fillId="0" borderId="64" xfId="0" applyNumberFormat="1" applyFont="1" applyBorder="1"/>
    <xf numFmtId="3" fontId="30" fillId="0" borderId="64" xfId="0" applyNumberFormat="1" applyFont="1" applyBorder="1"/>
    <xf numFmtId="3" fontId="25" fillId="0" borderId="67" xfId="0" applyNumberFormat="1" applyFont="1" applyBorder="1"/>
    <xf numFmtId="3" fontId="25" fillId="0" borderId="110" xfId="0" applyNumberFormat="1" applyFont="1" applyBorder="1"/>
    <xf numFmtId="3" fontId="25" fillId="0" borderId="58" xfId="0" applyNumberFormat="1" applyFont="1" applyBorder="1"/>
    <xf numFmtId="3" fontId="30" fillId="0" borderId="58" xfId="0" applyNumberFormat="1" applyFont="1" applyFill="1" applyBorder="1"/>
    <xf numFmtId="3" fontId="58" fillId="0" borderId="136" xfId="0" applyNumberFormat="1" applyFont="1" applyBorder="1"/>
    <xf numFmtId="0" fontId="63" fillId="0" borderId="0" xfId="0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0" fontId="28" fillId="0" borderId="111" xfId="0" applyFont="1" applyBorder="1" applyAlignment="1">
      <alignment horizontal="center" vertical="center" wrapText="1"/>
    </xf>
    <xf numFmtId="0" fontId="28" fillId="0" borderId="134" xfId="0" applyFont="1" applyBorder="1" applyAlignment="1">
      <alignment horizontal="center" vertical="center" wrapText="1"/>
    </xf>
    <xf numFmtId="0" fontId="28" fillId="0" borderId="112" xfId="0" applyFont="1" applyBorder="1" applyAlignment="1">
      <alignment horizontal="center" vertical="center" wrapText="1"/>
    </xf>
    <xf numFmtId="0" fontId="25" fillId="0" borderId="124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3" fontId="25" fillId="0" borderId="124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3" fontId="63" fillId="0" borderId="24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0" xfId="0" applyBorder="1" applyAlignment="1">
      <alignment horizontal="center" vertical="center"/>
    </xf>
    <xf numFmtId="0" fontId="63" fillId="0" borderId="124" xfId="0" applyFont="1" applyBorder="1" applyAlignment="1">
      <alignment horizontal="center" vertical="center"/>
    </xf>
    <xf numFmtId="0" fontId="63" fillId="0" borderId="125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68" fillId="0" borderId="0" xfId="0" applyFont="1" applyBorder="1" applyAlignment="1">
      <alignment horizontal="center"/>
    </xf>
    <xf numFmtId="3" fontId="63" fillId="0" borderId="26" xfId="0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8" fillId="0" borderId="24" xfId="0" applyFont="1" applyBorder="1" applyAlignment="1">
      <alignment horizontal="center" vertical="center"/>
    </xf>
    <xf numFmtId="0" fontId="30" fillId="0" borderId="0" xfId="0" applyFont="1" applyBorder="1" applyAlignment="1">
      <alignment horizontal="right"/>
    </xf>
    <xf numFmtId="3" fontId="58" fillId="0" borderId="12" xfId="0" applyNumberFormat="1" applyFont="1" applyBorder="1" applyAlignment="1">
      <alignment horizontal="center" vertical="center"/>
    </xf>
    <xf numFmtId="3" fontId="58" fillId="0" borderId="42" xfId="0" applyNumberFormat="1" applyFont="1" applyBorder="1" applyAlignment="1">
      <alignment horizontal="center" vertical="center"/>
    </xf>
    <xf numFmtId="3" fontId="58" fillId="0" borderId="38" xfId="0" applyNumberFormat="1" applyFont="1" applyBorder="1" applyAlignment="1">
      <alignment horizontal="center" vertical="center"/>
    </xf>
    <xf numFmtId="3" fontId="58" fillId="0" borderId="118" xfId="0" applyNumberFormat="1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85" xfId="0" applyNumberFormat="1" applyFont="1" applyBorder="1" applyAlignment="1">
      <alignment horizontal="center" vertical="center"/>
    </xf>
    <xf numFmtId="3" fontId="63" fillId="0" borderId="25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63" xfId="0" applyFont="1" applyBorder="1" applyAlignment="1">
      <alignment horizontal="center" vertical="center"/>
    </xf>
    <xf numFmtId="3" fontId="73" fillId="0" borderId="0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63" fillId="0" borderId="12" xfId="0" applyNumberFormat="1" applyFont="1" applyBorder="1" applyAlignment="1">
      <alignment horizontal="center" vertical="center"/>
    </xf>
    <xf numFmtId="3" fontId="63" fillId="0" borderId="29" xfId="0" applyNumberFormat="1" applyFont="1" applyBorder="1" applyAlignment="1">
      <alignment horizontal="center" vertical="center"/>
    </xf>
    <xf numFmtId="0" fontId="25" fillId="0" borderId="14" xfId="0" applyFont="1" applyBorder="1" applyAlignment="1">
      <alignment horizontal="right"/>
    </xf>
    <xf numFmtId="0" fontId="28" fillId="0" borderId="50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106" fillId="0" borderId="33" xfId="71" applyNumberFormat="1" applyFont="1" applyBorder="1" applyAlignment="1">
      <alignment horizontal="right" vertical="center"/>
    </xf>
    <xf numFmtId="3" fontId="106" fillId="0" borderId="67" xfId="71" applyNumberFormat="1" applyFont="1" applyBorder="1" applyAlignment="1">
      <alignment horizontal="right" vertical="center"/>
    </xf>
    <xf numFmtId="0" fontId="153" fillId="0" borderId="0" xfId="71" applyFont="1" applyAlignment="1">
      <alignment horizontal="right" vertical="center"/>
    </xf>
    <xf numFmtId="0" fontId="154" fillId="0" borderId="86" xfId="71" applyFont="1" applyFill="1" applyBorder="1" applyAlignment="1">
      <alignment horizontal="center" vertical="center"/>
    </xf>
    <xf numFmtId="0" fontId="154" fillId="0" borderId="87" xfId="71" applyFont="1" applyFill="1" applyBorder="1" applyAlignment="1">
      <alignment horizontal="center" vertical="center"/>
    </xf>
    <xf numFmtId="3" fontId="154" fillId="0" borderId="48" xfId="71" applyNumberFormat="1" applyFont="1" applyFill="1" applyBorder="1" applyAlignment="1">
      <alignment horizontal="center" vertical="center"/>
    </xf>
    <xf numFmtId="3" fontId="154" fillId="0" borderId="27" xfId="71" applyNumberFormat="1" applyFont="1" applyFill="1" applyBorder="1" applyAlignment="1">
      <alignment horizontal="center" vertical="center"/>
    </xf>
    <xf numFmtId="3" fontId="154" fillId="0" borderId="48" xfId="71" applyNumberFormat="1" applyFont="1" applyFill="1" applyBorder="1" applyAlignment="1">
      <alignment horizontal="center" vertical="center" wrapText="1"/>
    </xf>
    <xf numFmtId="3" fontId="154" fillId="0" borderId="27" xfId="71" applyNumberFormat="1" applyFont="1" applyFill="1" applyBorder="1" applyAlignment="1">
      <alignment horizontal="center" vertical="center" wrapText="1"/>
    </xf>
    <xf numFmtId="0" fontId="103" fillId="0" borderId="0" xfId="71" applyFont="1" applyAlignment="1">
      <alignment horizontal="left" wrapText="1"/>
    </xf>
    <xf numFmtId="0" fontId="102" fillId="0" borderId="0" xfId="71" applyFont="1" applyAlignment="1">
      <alignment horizontal="left" vertical="center" wrapText="1"/>
    </xf>
    <xf numFmtId="3" fontId="103" fillId="0" borderId="0" xfId="71" applyNumberFormat="1" applyFont="1" applyAlignment="1">
      <alignment vertical="center" wrapText="1"/>
    </xf>
    <xf numFmtId="0" fontId="111" fillId="0" borderId="0" xfId="71" applyFont="1" applyAlignment="1">
      <alignment horizontal="left" vertical="center" wrapText="1"/>
    </xf>
    <xf numFmtId="0" fontId="151" fillId="0" borderId="0" xfId="75" applyFont="1" applyAlignment="1">
      <alignment horizontal="right"/>
    </xf>
    <xf numFmtId="0" fontId="106" fillId="0" borderId="0" xfId="71" applyFont="1" applyAlignment="1">
      <alignment horizontal="center" vertical="center"/>
    </xf>
    <xf numFmtId="3" fontId="154" fillId="0" borderId="113" xfId="71" applyNumberFormat="1" applyFont="1" applyFill="1" applyBorder="1" applyAlignment="1">
      <alignment horizontal="center" vertical="center" wrapText="1"/>
    </xf>
    <xf numFmtId="3" fontId="154" fillId="0" borderId="115" xfId="71" applyNumberFormat="1" applyFont="1" applyFill="1" applyBorder="1" applyAlignment="1">
      <alignment horizontal="center" vertical="center" wrapText="1"/>
    </xf>
    <xf numFmtId="3" fontId="106" fillId="0" borderId="58" xfId="71" applyNumberFormat="1" applyFont="1" applyBorder="1" applyAlignment="1">
      <alignment horizontal="right" vertical="center"/>
    </xf>
    <xf numFmtId="0" fontId="27" fillId="0" borderId="0" xfId="75" applyFont="1" applyAlignment="1">
      <alignment horizontal="right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74" fillId="0" borderId="86" xfId="71" applyFont="1" applyFill="1" applyBorder="1" applyAlignment="1">
      <alignment horizontal="center" vertical="center"/>
    </xf>
    <xf numFmtId="0" fontId="74" fillId="0" borderId="87" xfId="71" applyFont="1" applyFill="1" applyBorder="1" applyAlignment="1">
      <alignment horizontal="center" vertical="center"/>
    </xf>
    <xf numFmtId="3" fontId="74" fillId="0" borderId="48" xfId="71" applyNumberFormat="1" applyFont="1" applyFill="1" applyBorder="1" applyAlignment="1">
      <alignment horizontal="center" vertical="center"/>
    </xf>
    <xf numFmtId="3" fontId="74" fillId="0" borderId="27" xfId="71" applyNumberFormat="1" applyFont="1" applyFill="1" applyBorder="1" applyAlignment="1">
      <alignment horizontal="center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top" wrapText="1"/>
    </xf>
    <xf numFmtId="0" fontId="80" fillId="0" borderId="24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7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3" fontId="68" fillId="0" borderId="25" xfId="0" applyNumberFormat="1" applyFont="1" applyBorder="1" applyAlignment="1">
      <alignment horizontal="center" vertical="center"/>
    </xf>
    <xf numFmtId="0" fontId="175" fillId="0" borderId="25" xfId="0" applyFont="1" applyBorder="1" applyAlignment="1">
      <alignment horizontal="center" vertical="center"/>
    </xf>
    <xf numFmtId="0" fontId="34" fillId="0" borderId="0" xfId="0" applyFont="1" applyBorder="1" applyAlignment="1">
      <alignment horizontal="right"/>
    </xf>
    <xf numFmtId="0" fontId="25" fillId="0" borderId="28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6" fillId="0" borderId="14" xfId="0" applyFont="1" applyBorder="1" applyAlignment="1">
      <alignment horizontal="right"/>
    </xf>
    <xf numFmtId="0" fontId="28" fillId="0" borderId="24" xfId="0" applyFont="1" applyBorder="1" applyAlignment="1">
      <alignment horizontal="center" vertical="center" wrapText="1"/>
    </xf>
    <xf numFmtId="3" fontId="144" fillId="0" borderId="33" xfId="71" applyNumberFormat="1" applyFont="1" applyBorder="1" applyAlignment="1">
      <alignment horizontal="right" vertical="center"/>
    </xf>
    <xf numFmtId="3" fontId="144" fillId="0" borderId="58" xfId="71" applyNumberFormat="1" applyFont="1" applyBorder="1" applyAlignment="1">
      <alignment horizontal="right" vertical="center"/>
    </xf>
    <xf numFmtId="0" fontId="113" fillId="0" borderId="0" xfId="71" applyFont="1" applyAlignment="1">
      <alignment horizontal="right" vertical="center"/>
    </xf>
    <xf numFmtId="3" fontId="74" fillId="0" borderId="48" xfId="71" applyNumberFormat="1" applyFont="1" applyFill="1" applyBorder="1" applyAlignment="1">
      <alignment horizontal="center" vertical="center" wrapText="1"/>
    </xf>
    <xf numFmtId="3" fontId="74" fillId="0" borderId="27" xfId="71" applyNumberFormat="1" applyFont="1" applyFill="1" applyBorder="1" applyAlignment="1">
      <alignment horizontal="center" vertical="center" wrapText="1"/>
    </xf>
    <xf numFmtId="3" fontId="74" fillId="0" borderId="75" xfId="71" applyNumberFormat="1" applyFont="1" applyFill="1" applyBorder="1" applyAlignment="1">
      <alignment horizontal="center" vertical="center" wrapText="1"/>
    </xf>
    <xf numFmtId="3" fontId="63" fillId="0" borderId="100" xfId="0" applyNumberFormat="1" applyFont="1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3" fontId="68" fillId="0" borderId="100" xfId="0" applyNumberFormat="1" applyFont="1" applyBorder="1" applyAlignment="1">
      <alignment horizontal="center" vertical="center"/>
    </xf>
    <xf numFmtId="0" fontId="175" fillId="0" borderId="100" xfId="0" applyFont="1" applyBorder="1" applyAlignment="1">
      <alignment horizontal="center" vertical="center"/>
    </xf>
    <xf numFmtId="0" fontId="175" fillId="0" borderId="119" xfId="0" applyFont="1" applyBorder="1" applyAlignment="1">
      <alignment horizontal="center" vertical="center"/>
    </xf>
    <xf numFmtId="0" fontId="25" fillId="0" borderId="0" xfId="76" applyFont="1" applyBorder="1" applyAlignment="1">
      <alignment horizontal="center"/>
    </xf>
    <xf numFmtId="0" fontId="34" fillId="0" borderId="111" xfId="0" applyFont="1" applyBorder="1" applyAlignment="1">
      <alignment horizontal="center" vertical="center" wrapText="1"/>
    </xf>
    <xf numFmtId="0" fontId="34" fillId="0" borderId="112" xfId="0" applyFont="1" applyBorder="1" applyAlignment="1">
      <alignment horizontal="center" vertical="center" wrapText="1"/>
    </xf>
    <xf numFmtId="0" fontId="25" fillId="0" borderId="103" xfId="0" applyFont="1" applyBorder="1" applyAlignment="1">
      <alignment horizontal="center" vertical="center" wrapText="1"/>
    </xf>
    <xf numFmtId="0" fontId="25" fillId="0" borderId="69" xfId="0" applyFont="1" applyBorder="1" applyAlignment="1">
      <alignment horizontal="center" vertical="center" wrapText="1"/>
    </xf>
    <xf numFmtId="0" fontId="25" fillId="0" borderId="101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3" fontId="63" fillId="0" borderId="68" xfId="0" applyNumberFormat="1" applyFont="1" applyBorder="1" applyAlignment="1">
      <alignment horizontal="center" vertical="center"/>
    </xf>
    <xf numFmtId="0" fontId="69" fillId="0" borderId="0" xfId="0" applyFont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9" fillId="0" borderId="111" xfId="0" applyFont="1" applyBorder="1" applyAlignment="1">
      <alignment horizontal="center" vertical="center" wrapText="1"/>
    </xf>
    <xf numFmtId="0" fontId="29" fillId="0" borderId="112" xfId="0" applyFont="1" applyBorder="1" applyAlignment="1">
      <alignment horizontal="center" vertical="center" wrapText="1"/>
    </xf>
    <xf numFmtId="0" fontId="106" fillId="0" borderId="123" xfId="0" applyFont="1" applyBorder="1" applyAlignment="1">
      <alignment horizontal="center" vertical="center" wrapText="1"/>
    </xf>
    <xf numFmtId="0" fontId="106" fillId="0" borderId="122" xfId="0" applyFont="1" applyBorder="1" applyAlignment="1">
      <alignment horizontal="center" vertical="center" wrapText="1"/>
    </xf>
    <xf numFmtId="3" fontId="106" fillId="0" borderId="124" xfId="0" applyNumberFormat="1" applyFont="1" applyBorder="1" applyAlignment="1">
      <alignment horizontal="center" vertical="center" wrapText="1"/>
    </xf>
    <xf numFmtId="3" fontId="106" fillId="0" borderId="125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25" fillId="0" borderId="102" xfId="78" applyNumberFormat="1" applyFont="1" applyBorder="1" applyAlignment="1">
      <alignment horizontal="center" vertical="center"/>
    </xf>
    <xf numFmtId="3" fontId="25" fillId="0" borderId="128" xfId="78" applyNumberFormat="1" applyFont="1" applyBorder="1" applyAlignment="1">
      <alignment horizontal="center" vertical="center"/>
    </xf>
    <xf numFmtId="3" fontId="25" fillId="0" borderId="133" xfId="78" applyNumberFormat="1" applyFont="1" applyBorder="1" applyAlignment="1">
      <alignment horizontal="center" vertical="center"/>
    </xf>
    <xf numFmtId="3" fontId="25" fillId="0" borderId="103" xfId="78" applyNumberFormat="1" applyFont="1" applyBorder="1" applyAlignment="1">
      <alignment horizontal="center" vertical="center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0" xfId="78" applyNumberFormat="1" applyFont="1" applyBorder="1" applyAlignment="1">
      <alignment horizontal="right"/>
    </xf>
    <xf numFmtId="49" fontId="25" fillId="0" borderId="127" xfId="78" applyNumberFormat="1" applyFont="1" applyBorder="1" applyAlignment="1">
      <alignment horizontal="center" vertical="center" textRotation="255" wrapText="1"/>
    </xf>
    <xf numFmtId="49" fontId="25" fillId="0" borderId="129" xfId="78" applyNumberFormat="1" applyFont="1" applyBorder="1" applyAlignment="1">
      <alignment horizontal="center" vertical="center" textRotation="255" wrapText="1"/>
    </xf>
    <xf numFmtId="49" fontId="25" fillId="0" borderId="131" xfId="78" applyNumberFormat="1" applyFont="1" applyBorder="1" applyAlignment="1">
      <alignment horizontal="center" vertical="center" textRotation="255" wrapText="1"/>
    </xf>
    <xf numFmtId="3" fontId="25" fillId="0" borderId="35" xfId="78" applyNumberFormat="1" applyFont="1" applyBorder="1" applyAlignment="1">
      <alignment horizontal="center" vertical="center" wrapText="1"/>
    </xf>
    <xf numFmtId="3" fontId="25" fillId="0" borderId="52" xfId="78" applyNumberFormat="1" applyFont="1" applyBorder="1" applyAlignment="1">
      <alignment horizontal="center" vertical="center" wrapText="1"/>
    </xf>
    <xf numFmtId="3" fontId="25" fillId="0" borderId="143" xfId="78" applyNumberFormat="1" applyFont="1" applyBorder="1" applyAlignment="1">
      <alignment horizontal="center" vertical="center" wrapText="1"/>
    </xf>
    <xf numFmtId="3" fontId="25" fillId="0" borderId="46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26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3" fontId="25" fillId="0" borderId="112" xfId="0" applyNumberFormat="1" applyFont="1" applyBorder="1" applyAlignment="1">
      <alignment horizontal="center" vertical="center" wrapText="1"/>
    </xf>
    <xf numFmtId="3" fontId="25" fillId="0" borderId="120" xfId="0" applyNumberFormat="1" applyFont="1" applyBorder="1" applyAlignment="1">
      <alignment horizontal="center" vertical="center" wrapText="1"/>
    </xf>
    <xf numFmtId="3" fontId="25" fillId="0" borderId="121" xfId="0" applyNumberFormat="1" applyFont="1" applyBorder="1" applyAlignment="1">
      <alignment horizontal="center" vertical="center" wrapText="1"/>
    </xf>
    <xf numFmtId="3" fontId="25" fillId="0" borderId="134" xfId="0" applyNumberFormat="1" applyFont="1" applyBorder="1" applyAlignment="1">
      <alignment horizontal="center" vertical="center" wrapText="1"/>
    </xf>
    <xf numFmtId="3" fontId="25" fillId="0" borderId="24" xfId="0" applyNumberFormat="1" applyFont="1" applyBorder="1" applyAlignment="1">
      <alignment horizontal="center" vertical="center" wrapText="1"/>
    </xf>
    <xf numFmtId="3" fontId="25" fillId="0" borderId="130" xfId="0" applyNumberFormat="1" applyFont="1" applyBorder="1" applyAlignment="1">
      <alignment horizontal="center" vertical="center" wrapText="1"/>
    </xf>
    <xf numFmtId="3" fontId="25" fillId="0" borderId="134" xfId="78" applyNumberFormat="1" applyFont="1" applyBorder="1" applyAlignment="1">
      <alignment horizontal="center" vertical="center"/>
    </xf>
    <xf numFmtId="3" fontId="25" fillId="0" borderId="24" xfId="78" applyNumberFormat="1" applyFont="1" applyBorder="1" applyAlignment="1">
      <alignment horizontal="center" vertical="center"/>
    </xf>
    <xf numFmtId="3" fontId="25" fillId="0" borderId="130" xfId="78" applyNumberFormat="1" applyFont="1" applyBorder="1" applyAlignment="1">
      <alignment horizontal="center" vertical="center"/>
    </xf>
    <xf numFmtId="3" fontId="25" fillId="0" borderId="124" xfId="78" applyNumberFormat="1" applyFont="1" applyBorder="1" applyAlignment="1">
      <alignment horizontal="center" vertical="center"/>
    </xf>
    <xf numFmtId="3" fontId="25" fillId="0" borderId="125" xfId="78" applyNumberFormat="1" applyFont="1" applyBorder="1" applyAlignment="1">
      <alignment horizontal="center" vertical="center"/>
    </xf>
    <xf numFmtId="3" fontId="25" fillId="0" borderId="111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center" vertical="center"/>
    </xf>
    <xf numFmtId="3" fontId="25" fillId="0" borderId="57" xfId="78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81" xfId="0" applyFont="1" applyBorder="1" applyAlignment="1">
      <alignment horizontal="right"/>
    </xf>
    <xf numFmtId="0" fontId="0" fillId="0" borderId="81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3" fillId="0" borderId="24" xfId="0" applyFont="1" applyBorder="1" applyAlignment="1">
      <alignment horizontal="center" vertical="center"/>
    </xf>
    <xf numFmtId="3" fontId="147" fillId="0" borderId="24" xfId="0" applyNumberFormat="1" applyFont="1" applyBorder="1" applyAlignment="1">
      <alignment horizontal="center" vertical="center"/>
    </xf>
    <xf numFmtId="0" fontId="63" fillId="0" borderId="0" xfId="74" applyFont="1" applyBorder="1" applyAlignment="1">
      <alignment horizontal="center"/>
    </xf>
    <xf numFmtId="3" fontId="63" fillId="0" borderId="12" xfId="0" applyNumberFormat="1" applyFont="1" applyBorder="1" applyAlignment="1">
      <alignment horizontal="center" vertical="center" wrapText="1"/>
    </xf>
    <xf numFmtId="3" fontId="63" fillId="0" borderId="42" xfId="0" applyNumberFormat="1" applyFont="1" applyBorder="1" applyAlignment="1">
      <alignment horizontal="center" vertical="center" wrapText="1"/>
    </xf>
    <xf numFmtId="3" fontId="63" fillId="0" borderId="54" xfId="0" applyNumberFormat="1" applyFont="1" applyBorder="1" applyAlignment="1">
      <alignment horizontal="center" vertical="center" wrapText="1"/>
    </xf>
    <xf numFmtId="3" fontId="63" fillId="0" borderId="90" xfId="0" applyNumberFormat="1" applyFont="1" applyBorder="1" applyAlignment="1">
      <alignment horizontal="center" vertical="center" wrapText="1"/>
    </xf>
    <xf numFmtId="3" fontId="63" fillId="0" borderId="92" xfId="0" applyNumberFormat="1" applyFont="1" applyBorder="1" applyAlignment="1">
      <alignment horizontal="center" vertical="center" wrapText="1"/>
    </xf>
    <xf numFmtId="3" fontId="62" fillId="0" borderId="0" xfId="0" applyNumberFormat="1" applyFont="1" applyBorder="1" applyAlignment="1">
      <alignment horizontal="right"/>
    </xf>
    <xf numFmtId="0" fontId="77" fillId="0" borderId="0" xfId="0" applyFont="1" applyAlignment="1">
      <alignment horizontal="right"/>
    </xf>
    <xf numFmtId="0" fontId="77" fillId="0" borderId="0" xfId="0" applyFont="1" applyAlignment="1"/>
    <xf numFmtId="3" fontId="63" fillId="0" borderId="16" xfId="0" applyNumberFormat="1" applyFont="1" applyBorder="1" applyAlignment="1">
      <alignment horizontal="center" vertical="center"/>
    </xf>
    <xf numFmtId="3" fontId="57" fillId="0" borderId="0" xfId="0" applyNumberFormat="1" applyFont="1" applyAlignment="1">
      <alignment horizontal="center"/>
    </xf>
    <xf numFmtId="3" fontId="63" fillId="0" borderId="59" xfId="0" applyNumberFormat="1" applyFont="1" applyBorder="1" applyAlignment="1">
      <alignment horizontal="right"/>
    </xf>
    <xf numFmtId="3" fontId="63" fillId="0" borderId="93" xfId="0" applyNumberFormat="1" applyFont="1" applyBorder="1" applyAlignment="1">
      <alignment horizontal="center" vertical="center" wrapText="1"/>
    </xf>
    <xf numFmtId="0" fontId="63" fillId="0" borderId="107" xfId="0" applyFont="1" applyBorder="1" applyAlignment="1">
      <alignment horizontal="center" vertical="center" readingOrder="2"/>
    </xf>
    <xf numFmtId="0" fontId="77" fillId="0" borderId="10" xfId="0" applyFont="1" applyBorder="1" applyAlignment="1">
      <alignment horizontal="center" vertical="center"/>
    </xf>
    <xf numFmtId="0" fontId="77" fillId="0" borderId="105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 textRotation="255"/>
    </xf>
    <xf numFmtId="3" fontId="63" fillId="0" borderId="17" xfId="0" applyNumberFormat="1" applyFont="1" applyBorder="1" applyAlignment="1">
      <alignment horizontal="center" vertical="center"/>
    </xf>
    <xf numFmtId="3" fontId="63" fillId="0" borderId="104" xfId="0" applyNumberFormat="1" applyFont="1" applyBorder="1" applyAlignment="1">
      <alignment horizontal="center" vertical="center"/>
    </xf>
    <xf numFmtId="3" fontId="63" fillId="0" borderId="102" xfId="0" applyNumberFormat="1" applyFont="1" applyBorder="1" applyAlignment="1">
      <alignment horizontal="center" vertical="center"/>
    </xf>
    <xf numFmtId="3" fontId="63" fillId="0" borderId="103" xfId="0" applyNumberFormat="1" applyFont="1" applyBorder="1" applyAlignment="1">
      <alignment horizontal="center" vertical="center"/>
    </xf>
    <xf numFmtId="3" fontId="63" fillId="0" borderId="10" xfId="0" applyNumberFormat="1" applyFont="1" applyBorder="1" applyAlignment="1">
      <alignment horizontal="center" vertical="center"/>
    </xf>
    <xf numFmtId="3" fontId="77" fillId="0" borderId="10" xfId="0" applyNumberFormat="1" applyFont="1" applyBorder="1" applyAlignment="1">
      <alignment horizontal="center" vertical="center"/>
    </xf>
    <xf numFmtId="3" fontId="77" fillId="0" borderId="105" xfId="0" applyNumberFormat="1" applyFont="1" applyBorder="1" applyAlignment="1">
      <alignment horizontal="center" vertical="center"/>
    </xf>
    <xf numFmtId="0" fontId="77" fillId="0" borderId="106" xfId="0" applyFont="1" applyBorder="1" applyAlignment="1">
      <alignment horizontal="center" vertical="center"/>
    </xf>
    <xf numFmtId="3" fontId="63" fillId="0" borderId="101" xfId="0" applyNumberFormat="1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right"/>
    </xf>
    <xf numFmtId="0" fontId="0" fillId="0" borderId="59" xfId="0" applyBorder="1" applyAlignment="1"/>
    <xf numFmtId="0" fontId="63" fillId="0" borderId="48" xfId="0" applyFont="1" applyFill="1" applyBorder="1" applyAlignment="1"/>
    <xf numFmtId="0" fontId="77" fillId="0" borderId="75" xfId="0" applyFont="1" applyBorder="1" applyAlignment="1"/>
    <xf numFmtId="0" fontId="63" fillId="0" borderId="100" xfId="0" applyFont="1" applyBorder="1" applyAlignment="1">
      <alignment horizontal="center" vertical="center"/>
    </xf>
    <xf numFmtId="0" fontId="63" fillId="0" borderId="26" xfId="0" applyFont="1" applyBorder="1" applyAlignment="1">
      <alignment horizontal="center" vertical="center"/>
    </xf>
    <xf numFmtId="0" fontId="63" fillId="0" borderId="41" xfId="0" applyFont="1" applyBorder="1" applyAlignment="1">
      <alignment horizontal="center" vertical="center"/>
    </xf>
    <xf numFmtId="3" fontId="63" fillId="0" borderId="28" xfId="0" applyNumberFormat="1" applyFont="1" applyBorder="1" applyAlignment="1">
      <alignment horizontal="center" vertical="center" wrapText="1"/>
    </xf>
    <xf numFmtId="3" fontId="56" fillId="0" borderId="93" xfId="0" applyNumberFormat="1" applyFont="1" applyBorder="1" applyAlignment="1">
      <alignment horizontal="center" vertical="center" wrapText="1"/>
    </xf>
    <xf numFmtId="3" fontId="56" fillId="0" borderId="94" xfId="0" applyNumberFormat="1" applyFont="1" applyBorder="1" applyAlignment="1">
      <alignment horizontal="center" vertical="center" wrapText="1"/>
    </xf>
    <xf numFmtId="0" fontId="56" fillId="0" borderId="95" xfId="0" applyFont="1" applyBorder="1" applyAlignment="1">
      <alignment horizontal="center" vertical="center" textRotation="255"/>
    </xf>
    <xf numFmtId="0" fontId="56" fillId="0" borderId="96" xfId="0" applyFont="1" applyBorder="1" applyAlignment="1">
      <alignment horizontal="center" vertical="center" textRotation="255"/>
    </xf>
    <xf numFmtId="0" fontId="0" fillId="0" borderId="97" xfId="0" applyBorder="1" applyAlignment="1"/>
    <xf numFmtId="3" fontId="63" fillId="0" borderId="98" xfId="0" applyNumberFormat="1" applyFont="1" applyBorder="1" applyAlignment="1">
      <alignment horizontal="center" vertical="center" wrapText="1"/>
    </xf>
    <xf numFmtId="3" fontId="63" fillId="0" borderId="99" xfId="0" applyNumberFormat="1" applyFont="1" applyBorder="1" applyAlignment="1">
      <alignment horizontal="center" vertical="center" wrapText="1"/>
    </xf>
    <xf numFmtId="3" fontId="63" fillId="0" borderId="24" xfId="0" applyNumberFormat="1" applyFont="1" applyBorder="1" applyAlignment="1">
      <alignment horizontal="center"/>
    </xf>
    <xf numFmtId="3" fontId="87" fillId="0" borderId="24" xfId="0" applyNumberFormat="1" applyFont="1" applyBorder="1" applyAlignment="1">
      <alignment horizontal="center"/>
    </xf>
    <xf numFmtId="0" fontId="86" fillId="0" borderId="0" xfId="0" applyFont="1" applyBorder="1" applyAlignment="1"/>
    <xf numFmtId="0" fontId="88" fillId="0" borderId="0" xfId="0" applyFont="1" applyBorder="1" applyAlignment="1">
      <alignment horizontal="center"/>
    </xf>
    <xf numFmtId="0" fontId="86" fillId="0" borderId="0" xfId="0" applyFont="1" applyAlignment="1"/>
    <xf numFmtId="0" fontId="87" fillId="0" borderId="24" xfId="0" applyFont="1" applyBorder="1" applyAlignment="1">
      <alignment horizontal="center" vertical="center" textRotation="255"/>
    </xf>
    <xf numFmtId="3" fontId="88" fillId="0" borderId="24" xfId="0" applyNumberFormat="1" applyFont="1" applyBorder="1" applyAlignment="1">
      <alignment horizontal="center"/>
    </xf>
    <xf numFmtId="3" fontId="63" fillId="0" borderId="88" xfId="0" applyNumberFormat="1" applyFont="1" applyBorder="1" applyAlignment="1">
      <alignment horizontal="center" vertical="center" wrapText="1"/>
    </xf>
    <xf numFmtId="0" fontId="0" fillId="0" borderId="130" xfId="0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3" fontId="88" fillId="0" borderId="88" xfId="0" applyNumberFormat="1" applyFont="1" applyBorder="1" applyAlignment="1">
      <alignment horizontal="center" vertical="center" wrapText="1"/>
    </xf>
    <xf numFmtId="0" fontId="86" fillId="0" borderId="88" xfId="0" applyFont="1" applyBorder="1" applyAlignment="1">
      <alignment horizontal="center" vertical="center" wrapText="1"/>
    </xf>
    <xf numFmtId="0" fontId="88" fillId="0" borderId="0" xfId="0" applyFont="1" applyBorder="1" applyAlignment="1">
      <alignment horizontal="right"/>
    </xf>
    <xf numFmtId="0" fontId="86" fillId="0" borderId="24" xfId="0" applyFont="1" applyBorder="1" applyAlignment="1">
      <alignment horizontal="center"/>
    </xf>
    <xf numFmtId="0" fontId="88" fillId="0" borderId="24" xfId="0" applyFont="1" applyBorder="1" applyAlignment="1">
      <alignment horizontal="center" vertical="center" wrapText="1"/>
    </xf>
    <xf numFmtId="0" fontId="86" fillId="0" borderId="24" xfId="0" applyFont="1" applyBorder="1" applyAlignment="1">
      <alignment horizontal="center" vertical="center" wrapText="1"/>
    </xf>
    <xf numFmtId="3" fontId="89" fillId="0" borderId="148" xfId="0" applyNumberFormat="1" applyFont="1" applyBorder="1" applyAlignment="1">
      <alignment horizontal="center" vertical="center" wrapText="1"/>
    </xf>
    <xf numFmtId="3" fontId="88" fillId="0" borderId="24" xfId="0" applyNumberFormat="1" applyFont="1" applyBorder="1" applyAlignment="1">
      <alignment horizontal="center" vertical="center" wrapText="1"/>
    </xf>
    <xf numFmtId="3" fontId="88" fillId="0" borderId="130" xfId="0" applyNumberFormat="1" applyFont="1" applyBorder="1" applyAlignment="1">
      <alignment horizontal="center" vertical="center" wrapText="1"/>
    </xf>
    <xf numFmtId="0" fontId="58" fillId="0" borderId="110" xfId="0" applyFont="1" applyBorder="1" applyAlignment="1">
      <alignment horizontal="left"/>
    </xf>
    <xf numFmtId="0" fontId="58" fillId="0" borderId="33" xfId="0" applyFont="1" applyBorder="1" applyAlignment="1">
      <alignment horizontal="left"/>
    </xf>
    <xf numFmtId="3" fontId="88" fillId="0" borderId="145" xfId="0" applyNumberFormat="1" applyFont="1" applyBorder="1" applyAlignment="1">
      <alignment horizontal="center" vertical="center" wrapText="1"/>
    </xf>
    <xf numFmtId="0" fontId="56" fillId="0" borderId="24" xfId="0" applyFont="1" applyBorder="1" applyAlignment="1">
      <alignment horizontal="center" vertical="center"/>
    </xf>
    <xf numFmtId="0" fontId="87" fillId="0" borderId="24" xfId="0" applyFont="1" applyBorder="1" applyAlignment="1">
      <alignment horizontal="center" vertical="center"/>
    </xf>
    <xf numFmtId="0" fontId="151" fillId="0" borderId="0" xfId="0" applyFont="1" applyBorder="1" applyAlignment="1">
      <alignment horizontal="right" wrapText="1"/>
    </xf>
    <xf numFmtId="0" fontId="149" fillId="0" borderId="0" xfId="0" applyFont="1" applyBorder="1" applyAlignment="1">
      <alignment horizontal="right" wrapText="1"/>
    </xf>
    <xf numFmtId="0" fontId="150" fillId="0" borderId="0" xfId="0" applyFont="1" applyAlignment="1">
      <alignment horizontal="right" wrapText="1"/>
    </xf>
    <xf numFmtId="0" fontId="44" fillId="0" borderId="2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0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3" fontId="63" fillId="0" borderId="50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0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8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3" fontId="58" fillId="0" borderId="24" xfId="0" applyNumberFormat="1" applyFont="1" applyBorder="1" applyAlignment="1">
      <alignment horizontal="center" vertical="center"/>
    </xf>
    <xf numFmtId="3" fontId="73" fillId="0" borderId="124" xfId="0" applyNumberFormat="1" applyFont="1" applyBorder="1" applyAlignment="1">
      <alignment horizontal="center" vertical="center"/>
    </xf>
    <xf numFmtId="3" fontId="73" fillId="0" borderId="24" xfId="0" applyNumberFormat="1" applyFont="1" applyBorder="1" applyAlignment="1">
      <alignment horizontal="center" vertical="center"/>
    </xf>
    <xf numFmtId="0" fontId="58" fillId="0" borderId="124" xfId="0" applyFont="1" applyBorder="1" applyAlignment="1">
      <alignment horizontal="center" vertical="center"/>
    </xf>
    <xf numFmtId="0" fontId="58" fillId="0" borderId="125" xfId="0" applyFont="1" applyBorder="1" applyAlignment="1">
      <alignment horizontal="center" vertical="center"/>
    </xf>
    <xf numFmtId="0" fontId="63" fillId="0" borderId="24" xfId="0" applyFont="1" applyBorder="1" applyAlignment="1">
      <alignment horizontal="center"/>
    </xf>
    <xf numFmtId="0" fontId="25" fillId="0" borderId="0" xfId="74" applyFont="1" applyBorder="1" applyAlignment="1">
      <alignment horizontal="center"/>
    </xf>
    <xf numFmtId="3" fontId="30" fillId="0" borderId="24" xfId="0" applyNumberFormat="1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28" fillId="0" borderId="88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96" fillId="0" borderId="0" xfId="0" applyFont="1" applyBorder="1" applyAlignment="1">
      <alignment horizontal="right"/>
    </xf>
    <xf numFmtId="0" fontId="96" fillId="0" borderId="0" xfId="0" applyFont="1" applyBorder="1" applyAlignment="1">
      <alignment horizontal="left" vertical="top" wrapText="1"/>
    </xf>
    <xf numFmtId="0" fontId="96" fillId="0" borderId="0" xfId="0" applyFont="1" applyBorder="1" applyAlignment="1">
      <alignment horizontal="left" wrapText="1"/>
    </xf>
    <xf numFmtId="0" fontId="25" fillId="0" borderId="12" xfId="0" applyFont="1" applyBorder="1" applyAlignment="1">
      <alignment horizontal="center" vertical="center" wrapText="1"/>
    </xf>
    <xf numFmtId="0" fontId="25" fillId="0" borderId="116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55" fillId="0" borderId="28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45" fillId="0" borderId="0" xfId="0" applyFont="1" applyAlignment="1">
      <alignment horizontal="right" vertical="center"/>
    </xf>
    <xf numFmtId="0" fontId="173" fillId="0" borderId="0" xfId="0" applyFont="1" applyAlignment="1">
      <alignment horizontal="right" vertical="center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48" fillId="0" borderId="116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54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167" fillId="0" borderId="0" xfId="0" applyFont="1" applyBorder="1" applyAlignment="1">
      <alignment horizontal="left" wrapText="1"/>
    </xf>
    <xf numFmtId="0" fontId="167" fillId="0" borderId="0" xfId="0" applyFont="1" applyBorder="1" applyAlignment="1">
      <alignment horizontal="left" vertical="top" wrapText="1"/>
    </xf>
    <xf numFmtId="0" fontId="97" fillId="0" borderId="0" xfId="72" applyFont="1" applyAlignment="1">
      <alignment horizontal="center"/>
    </xf>
    <xf numFmtId="0" fontId="97" fillId="0" borderId="0" xfId="72" applyFont="1" applyAlignment="1">
      <alignment horizontal="right"/>
    </xf>
    <xf numFmtId="0" fontId="109" fillId="0" borderId="24" xfId="72" applyFont="1" applyBorder="1" applyAlignment="1">
      <alignment horizontal="center"/>
    </xf>
    <xf numFmtId="0" fontId="48" fillId="0" borderId="88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81" xfId="72" applyFont="1" applyBorder="1" applyAlignment="1">
      <alignment horizontal="center"/>
    </xf>
    <xf numFmtId="0" fontId="48" fillId="0" borderId="82" xfId="72" applyFont="1" applyBorder="1" applyAlignment="1">
      <alignment horizontal="center"/>
    </xf>
    <xf numFmtId="0" fontId="97" fillId="0" borderId="24" xfId="72" applyFont="1" applyBorder="1" applyAlignment="1">
      <alignment horizontal="center" vertical="center"/>
    </xf>
    <xf numFmtId="0" fontId="97" fillId="0" borderId="88" xfId="72" applyFont="1" applyBorder="1" applyAlignment="1">
      <alignment horizontal="center" wrapText="1"/>
    </xf>
    <xf numFmtId="0" fontId="97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97" fillId="0" borderId="0" xfId="72" applyFont="1" applyAlignment="1"/>
    <xf numFmtId="0" fontId="97" fillId="0" borderId="44" xfId="72" applyFont="1" applyBorder="1" applyAlignment="1">
      <alignment horizontal="center"/>
    </xf>
    <xf numFmtId="0" fontId="97" fillId="0" borderId="84" xfId="72" applyFont="1" applyBorder="1" applyAlignment="1">
      <alignment horizontal="center"/>
    </xf>
    <xf numFmtId="0" fontId="97" fillId="0" borderId="88" xfId="72" applyFont="1" applyBorder="1" applyAlignment="1">
      <alignment horizontal="center"/>
    </xf>
    <xf numFmtId="0" fontId="96" fillId="0" borderId="0" xfId="72" applyFont="1" applyAlignment="1">
      <alignment horizontal="right"/>
    </xf>
    <xf numFmtId="0" fontId="95" fillId="0" borderId="0" xfId="72" applyFont="1" applyAlignment="1">
      <alignment horizontal="center"/>
    </xf>
    <xf numFmtId="0" fontId="95" fillId="0" borderId="0" xfId="72" applyFont="1" applyAlignment="1">
      <alignment horizontal="right"/>
    </xf>
    <xf numFmtId="0" fontId="95" fillId="0" borderId="24" xfId="72" applyFont="1" applyBorder="1" applyAlignment="1">
      <alignment horizontal="center"/>
    </xf>
    <xf numFmtId="0" fontId="97" fillId="0" borderId="24" xfId="72" applyFont="1" applyBorder="1" applyAlignment="1">
      <alignment horizontal="center"/>
    </xf>
    <xf numFmtId="0" fontId="51" fillId="0" borderId="0" xfId="73" applyFont="1" applyAlignment="1">
      <alignment horizontal="right" wrapText="1"/>
    </xf>
    <xf numFmtId="0" fontId="52" fillId="0" borderId="24" xfId="73" applyFont="1" applyBorder="1" applyAlignment="1">
      <alignment horizontal="center" textRotation="180"/>
    </xf>
    <xf numFmtId="0" fontId="52" fillId="0" borderId="0" xfId="73" applyFont="1" applyAlignment="1">
      <alignment horizontal="center"/>
    </xf>
    <xf numFmtId="0" fontId="52" fillId="0" borderId="0" xfId="77" applyFont="1" applyAlignment="1">
      <alignment horizontal="center"/>
    </xf>
    <xf numFmtId="0" fontId="52" fillId="0" borderId="81" xfId="77" applyFont="1" applyBorder="1" applyAlignment="1">
      <alignment horizontal="right"/>
    </xf>
    <xf numFmtId="0" fontId="52" fillId="0" borderId="24" xfId="77" applyFont="1" applyBorder="1" applyAlignment="1">
      <alignment horizontal="center" vertical="center" textRotation="180"/>
    </xf>
    <xf numFmtId="0" fontId="20" fillId="0" borderId="24" xfId="77" applyFont="1" applyBorder="1" applyAlignment="1">
      <alignment horizontal="center" vertical="center" textRotation="180"/>
    </xf>
    <xf numFmtId="0" fontId="52" fillId="0" borderId="25" xfId="77" applyFont="1" applyBorder="1" applyAlignment="1">
      <alignment horizontal="center" vertical="center"/>
    </xf>
    <xf numFmtId="0" fontId="52" fillId="0" borderId="47" xfId="77" applyFont="1" applyBorder="1" applyAlignment="1">
      <alignment horizontal="center" vertical="center"/>
    </xf>
    <xf numFmtId="0" fontId="52" fillId="0" borderId="25" xfId="77" applyFont="1" applyBorder="1" applyAlignment="1">
      <alignment horizontal="center" vertical="center" wrapText="1"/>
    </xf>
    <xf numFmtId="0" fontId="52" fillId="0" borderId="47" xfId="77" applyFont="1" applyBorder="1" applyAlignment="1">
      <alignment horizontal="center" vertical="center" wrapText="1"/>
    </xf>
    <xf numFmtId="0" fontId="52" fillId="0" borderId="43" xfId="77" applyFont="1" applyBorder="1" applyAlignment="1">
      <alignment horizontal="center" vertical="center"/>
    </xf>
    <xf numFmtId="0" fontId="52" fillId="0" borderId="80" xfId="77" applyFont="1" applyBorder="1" applyAlignment="1">
      <alignment horizontal="center" vertical="center"/>
    </xf>
    <xf numFmtId="0" fontId="52" fillId="0" borderId="24" xfId="77" applyFont="1" applyBorder="1" applyAlignment="1">
      <alignment horizontal="center"/>
    </xf>
    <xf numFmtId="0" fontId="51" fillId="0" borderId="0" xfId="77" applyFont="1" applyAlignment="1">
      <alignment horizontal="right"/>
    </xf>
    <xf numFmtId="0" fontId="52" fillId="0" borderId="24" xfId="77" applyFont="1" applyBorder="1" applyAlignment="1">
      <alignment horizontal="center" vertical="center" textRotation="178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Y57"/>
  <sheetViews>
    <sheetView tabSelected="1" zoomScale="120" workbookViewId="0">
      <selection activeCell="W61" sqref="W61"/>
    </sheetView>
  </sheetViews>
  <sheetFormatPr defaultColWidth="9.140625" defaultRowHeight="11.25" x14ac:dyDescent="0.2"/>
  <cols>
    <col min="1" max="1" width="1.5703125" style="10" customWidth="1"/>
    <col min="2" max="2" width="3.85546875" style="85" customWidth="1"/>
    <col min="3" max="3" width="36.28515625" style="85" customWidth="1"/>
    <col min="4" max="4" width="13.28515625" style="86" customWidth="1"/>
    <col min="5" max="5" width="11.140625" style="86" customWidth="1"/>
    <col min="6" max="11" width="13.42578125" style="86" customWidth="1"/>
    <col min="12" max="12" width="36.85546875" style="86" customWidth="1"/>
    <col min="13" max="14" width="12" style="86" customWidth="1"/>
    <col min="15" max="15" width="14" style="86" customWidth="1"/>
    <col min="16" max="16" width="11.42578125" style="85" customWidth="1"/>
    <col min="17" max="17" width="11.5703125" style="85" customWidth="1"/>
    <col min="18" max="18" width="11.42578125" style="85" customWidth="1"/>
    <col min="19" max="19" width="11.28515625" style="85" customWidth="1"/>
    <col min="20" max="20" width="12.7109375" style="85" customWidth="1"/>
    <col min="21" max="25" width="9.140625" style="85"/>
    <col min="26" max="16384" width="9.140625" style="10"/>
  </cols>
  <sheetData>
    <row r="1" spans="1:25" ht="12.75" customHeight="1" x14ac:dyDescent="0.2">
      <c r="B1" s="1710" t="s">
        <v>1413</v>
      </c>
      <c r="C1" s="1710"/>
      <c r="D1" s="1710"/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1710"/>
      <c r="P1" s="1710"/>
      <c r="Q1" s="1710"/>
      <c r="R1" s="1710"/>
      <c r="S1" s="1710"/>
      <c r="T1" s="1710"/>
    </row>
    <row r="2" spans="1:25" ht="20.25" x14ac:dyDescent="0.3">
      <c r="C2" s="544"/>
      <c r="O2" s="87"/>
    </row>
    <row r="3" spans="1:25" s="65" customFormat="1" x14ac:dyDescent="0.2">
      <c r="B3" s="88"/>
      <c r="C3" s="1709" t="s">
        <v>54</v>
      </c>
      <c r="D3" s="1709"/>
      <c r="E3" s="1709"/>
      <c r="F3" s="1709"/>
      <c r="G3" s="1709"/>
      <c r="H3" s="1709"/>
      <c r="I3" s="1709"/>
      <c r="J3" s="1709"/>
      <c r="K3" s="1709"/>
      <c r="L3" s="1709"/>
      <c r="M3" s="1709"/>
      <c r="N3" s="1709"/>
      <c r="O3" s="1709"/>
      <c r="P3" s="1709"/>
      <c r="Q3" s="1709"/>
      <c r="R3" s="1709"/>
      <c r="S3" s="1709"/>
      <c r="T3" s="1709"/>
      <c r="U3" s="88"/>
      <c r="V3" s="88"/>
      <c r="W3" s="88"/>
      <c r="X3" s="88"/>
      <c r="Y3" s="88"/>
    </row>
    <row r="4" spans="1:25" s="65" customFormat="1" x14ac:dyDescent="0.2">
      <c r="B4" s="88"/>
      <c r="C4" s="1724" t="s">
        <v>1313</v>
      </c>
      <c r="D4" s="1724"/>
      <c r="E4" s="1724"/>
      <c r="F4" s="1724"/>
      <c r="G4" s="1724"/>
      <c r="H4" s="1724"/>
      <c r="I4" s="1724"/>
      <c r="J4" s="1724"/>
      <c r="K4" s="1724"/>
      <c r="L4" s="1724"/>
      <c r="M4" s="1724"/>
      <c r="N4" s="1724"/>
      <c r="O4" s="1724"/>
      <c r="P4" s="1724"/>
      <c r="Q4" s="1724"/>
      <c r="R4" s="1724"/>
      <c r="S4" s="1724"/>
      <c r="T4" s="1724"/>
      <c r="U4" s="88"/>
      <c r="V4" s="88"/>
      <c r="W4" s="88"/>
      <c r="X4" s="88"/>
      <c r="Y4" s="88"/>
    </row>
    <row r="5" spans="1:25" s="65" customFormat="1" ht="12" thickBot="1" x14ac:dyDescent="0.25">
      <c r="B5" s="88"/>
      <c r="C5" s="1723" t="s">
        <v>298</v>
      </c>
      <c r="D5" s="1723"/>
      <c r="E5" s="1723"/>
      <c r="F5" s="1723"/>
      <c r="G5" s="1723"/>
      <c r="H5" s="1723"/>
      <c r="I5" s="1723"/>
      <c r="J5" s="1723"/>
      <c r="K5" s="1723"/>
      <c r="L5" s="1723"/>
      <c r="M5" s="1723"/>
      <c r="N5" s="1723"/>
      <c r="O5" s="1723"/>
      <c r="P5" s="1723"/>
      <c r="Q5" s="1723"/>
      <c r="R5" s="1723"/>
      <c r="S5" s="1723"/>
      <c r="T5" s="1723"/>
      <c r="U5" s="88"/>
      <c r="V5" s="88"/>
      <c r="W5" s="88"/>
      <c r="X5" s="88"/>
      <c r="Y5" s="88"/>
    </row>
    <row r="6" spans="1:25" s="65" customFormat="1" ht="12.75" customHeight="1" x14ac:dyDescent="0.2">
      <c r="B6" s="1711" t="s">
        <v>56</v>
      </c>
      <c r="C6" s="1714" t="s">
        <v>57</v>
      </c>
      <c r="D6" s="1716" t="s">
        <v>58</v>
      </c>
      <c r="E6" s="1716"/>
      <c r="F6" s="1716"/>
      <c r="G6" s="1716"/>
      <c r="H6" s="1716"/>
      <c r="I6" s="1716"/>
      <c r="J6" s="1716"/>
      <c r="K6" s="1716"/>
      <c r="L6" s="1716" t="s">
        <v>59</v>
      </c>
      <c r="M6" s="1721" t="s">
        <v>60</v>
      </c>
      <c r="N6" s="1721"/>
      <c r="O6" s="1721"/>
      <c r="P6" s="1721"/>
      <c r="Q6" s="1721"/>
      <c r="R6" s="1721"/>
      <c r="S6" s="1721"/>
      <c r="T6" s="1722"/>
    </row>
    <row r="7" spans="1:25" s="65" customFormat="1" ht="12.75" customHeight="1" x14ac:dyDescent="0.2">
      <c r="B7" s="1712"/>
      <c r="C7" s="1715"/>
      <c r="D7" s="1718" t="s">
        <v>1134</v>
      </c>
      <c r="E7" s="1718"/>
      <c r="F7" s="1718"/>
      <c r="G7" s="1718" t="s">
        <v>1401</v>
      </c>
      <c r="H7" s="1719"/>
      <c r="I7" s="1718" t="s">
        <v>1402</v>
      </c>
      <c r="J7" s="1719"/>
      <c r="K7" s="1719"/>
      <c r="L7" s="1717"/>
      <c r="M7" s="1718" t="s">
        <v>1134</v>
      </c>
      <c r="N7" s="1718"/>
      <c r="O7" s="1718"/>
      <c r="P7" s="1718" t="s">
        <v>1401</v>
      </c>
      <c r="Q7" s="1719"/>
      <c r="R7" s="1718" t="s">
        <v>1402</v>
      </c>
      <c r="S7" s="1719"/>
      <c r="T7" s="1720"/>
    </row>
    <row r="8" spans="1:25" s="66" customFormat="1" ht="36.6" customHeight="1" thickBot="1" x14ac:dyDescent="0.25">
      <c r="B8" s="1713"/>
      <c r="C8" s="1649" t="s">
        <v>61</v>
      </c>
      <c r="D8" s="1135" t="s">
        <v>62</v>
      </c>
      <c r="E8" s="1135" t="s">
        <v>63</v>
      </c>
      <c r="F8" s="1135" t="s">
        <v>64</v>
      </c>
      <c r="G8" s="1135" t="s">
        <v>62</v>
      </c>
      <c r="H8" s="1135" t="s">
        <v>63</v>
      </c>
      <c r="I8" s="1135" t="s">
        <v>62</v>
      </c>
      <c r="J8" s="1135" t="s">
        <v>63</v>
      </c>
      <c r="K8" s="1135" t="s">
        <v>64</v>
      </c>
      <c r="L8" s="1650" t="s">
        <v>65</v>
      </c>
      <c r="M8" s="1135" t="s">
        <v>62</v>
      </c>
      <c r="N8" s="1135" t="s">
        <v>63</v>
      </c>
      <c r="O8" s="1135" t="s">
        <v>64</v>
      </c>
      <c r="P8" s="1135" t="s">
        <v>62</v>
      </c>
      <c r="Q8" s="1135" t="s">
        <v>63</v>
      </c>
      <c r="R8" s="1135" t="s">
        <v>62</v>
      </c>
      <c r="S8" s="1135" t="s">
        <v>63</v>
      </c>
      <c r="T8" s="1137" t="s">
        <v>64</v>
      </c>
    </row>
    <row r="9" spans="1:25" ht="11.45" customHeight="1" x14ac:dyDescent="0.2">
      <c r="A9" s="1651"/>
      <c r="B9" s="1669">
        <v>1</v>
      </c>
      <c r="C9" s="1620" t="s">
        <v>24</v>
      </c>
      <c r="D9" s="100"/>
      <c r="E9" s="100"/>
      <c r="F9" s="100"/>
      <c r="G9" s="100"/>
      <c r="H9" s="100"/>
      <c r="I9" s="100"/>
      <c r="J9" s="100"/>
      <c r="K9" s="1648"/>
      <c r="L9" s="1621" t="s">
        <v>25</v>
      </c>
      <c r="M9" s="100"/>
      <c r="N9" s="100"/>
      <c r="O9" s="97"/>
      <c r="P9" s="1622"/>
      <c r="Q9" s="1622"/>
      <c r="R9" s="1622"/>
      <c r="S9" s="1622"/>
      <c r="T9" s="1654"/>
      <c r="U9" s="10"/>
      <c r="V9" s="10"/>
      <c r="W9" s="10"/>
      <c r="X9" s="10"/>
      <c r="Y9" s="10"/>
    </row>
    <row r="10" spans="1:25" x14ac:dyDescent="0.2">
      <c r="A10" s="1651"/>
      <c r="B10" s="1662">
        <f t="shared" ref="B10:B55" si="0">B9+1</f>
        <v>2</v>
      </c>
      <c r="C10" s="95" t="s">
        <v>190</v>
      </c>
      <c r="D10" s="170"/>
      <c r="E10" s="170"/>
      <c r="F10" s="170"/>
      <c r="G10" s="170"/>
      <c r="H10" s="170"/>
      <c r="I10" s="170"/>
      <c r="J10" s="170"/>
      <c r="K10" s="321"/>
      <c r="L10" s="170" t="s">
        <v>208</v>
      </c>
      <c r="M10" s="177">
        <f>'pü.mérleg Önkorm.'!M10+'pü.mérleg Hivatal'!M12+'püm. GAMESZ. '!M12+'püm-TASZII.'!M12+püm.Brunszvik!M12+'püm Festetics'!M12</f>
        <v>643557</v>
      </c>
      <c r="N10" s="177">
        <f>'pü.mérleg Önkorm.'!N10+'pü.mérleg Hivatal'!N12+'püm. GAMESZ. '!N12+'püm-TASZII.'!N12+püm.Brunszvik!N12+'püm Festetics'!N12</f>
        <v>312324</v>
      </c>
      <c r="O10" s="1623">
        <f>SUM(M10:N10)</f>
        <v>955881</v>
      </c>
      <c r="P10" s="97">
        <v>6730</v>
      </c>
      <c r="Q10" s="97">
        <v>5676</v>
      </c>
      <c r="R10" s="97">
        <f>M10+P10</f>
        <v>650287</v>
      </c>
      <c r="S10" s="97">
        <f>N10+Q10</f>
        <v>318000</v>
      </c>
      <c r="T10" s="1642">
        <f>R10+S10</f>
        <v>968287</v>
      </c>
      <c r="U10" s="10"/>
      <c r="V10" s="10"/>
      <c r="W10" s="10"/>
      <c r="X10" s="10"/>
      <c r="Y10" s="10"/>
    </row>
    <row r="11" spans="1:25" x14ac:dyDescent="0.2">
      <c r="A11" s="1651"/>
      <c r="B11" s="1662">
        <f t="shared" si="0"/>
        <v>3</v>
      </c>
      <c r="C11" s="95" t="s">
        <v>184</v>
      </c>
      <c r="D11" s="177">
        <f>'tám, végl. pe.átv  '!C11+'tám, végl. pe.átv  '!C19+'tám, végl. pe.átv  '!C20</f>
        <v>456362</v>
      </c>
      <c r="E11" s="177">
        <f>'tám, végl. pe.átv  '!D11+'tám, végl. pe.átv  '!D19+'tám, végl. pe.átv  '!D20</f>
        <v>120326</v>
      </c>
      <c r="F11" s="177">
        <f>'tám, végl. pe.átv  '!E11+'tám, végl. pe.átv  '!E19+'tám, végl. pe.átv  '!E20</f>
        <v>576688</v>
      </c>
      <c r="G11" s="177">
        <v>76934</v>
      </c>
      <c r="H11" s="177">
        <v>-16796</v>
      </c>
      <c r="I11" s="177">
        <f>D11+G11</f>
        <v>533296</v>
      </c>
      <c r="J11" s="177">
        <f>E11+H11</f>
        <v>103530</v>
      </c>
      <c r="K11" s="1642">
        <f>I11+J11</f>
        <v>636826</v>
      </c>
      <c r="L11" s="1624" t="s">
        <v>209</v>
      </c>
      <c r="M11" s="177">
        <f>'pü.mérleg Önkorm.'!M11+'pü.mérleg Hivatal'!M13+'püm. GAMESZ. '!M13+püm.Brunszvik!M13+'püm-TASZII.'!M13+'püm Festetics'!M13</f>
        <v>124475</v>
      </c>
      <c r="N11" s="177">
        <f>'pü.mérleg Önkorm.'!N11+'pü.mérleg Hivatal'!N13+'püm. GAMESZ. '!N13+püm.Brunszvik!N13+'püm-TASZII.'!N13+'püm Festetics'!N13</f>
        <v>64699</v>
      </c>
      <c r="O11" s="177">
        <f>SUM(M11:N11)</f>
        <v>189174</v>
      </c>
      <c r="P11" s="97">
        <v>311</v>
      </c>
      <c r="Q11" s="97">
        <v>626</v>
      </c>
      <c r="R11" s="97">
        <f t="shared" ref="R11:R21" si="1">M11+P11</f>
        <v>124786</v>
      </c>
      <c r="S11" s="97">
        <f t="shared" ref="S11:S21" si="2">N11+Q11</f>
        <v>65325</v>
      </c>
      <c r="T11" s="1642">
        <f t="shared" ref="T11:T21" si="3">R11+S11</f>
        <v>190111</v>
      </c>
      <c r="U11" s="10"/>
      <c r="V11" s="10"/>
      <c r="W11" s="10"/>
      <c r="X11" s="10"/>
      <c r="Y11" s="10"/>
    </row>
    <row r="12" spans="1:25" x14ac:dyDescent="0.2">
      <c r="A12" s="1651"/>
      <c r="B12" s="1662">
        <f t="shared" si="0"/>
        <v>4</v>
      </c>
      <c r="C12" s="95" t="s">
        <v>182</v>
      </c>
      <c r="D12" s="177">
        <f>'pü.mérleg Önkorm.'!D12</f>
        <v>0</v>
      </c>
      <c r="E12" s="177">
        <f>'pü.mérleg Önkorm.'!E12</f>
        <v>0</v>
      </c>
      <c r="F12" s="177">
        <f>'pü.mérleg Önkorm.'!F12</f>
        <v>0</v>
      </c>
      <c r="G12" s="177"/>
      <c r="H12" s="177"/>
      <c r="I12" s="177">
        <f t="shared" ref="I12:I30" si="4">D12+G12</f>
        <v>0</v>
      </c>
      <c r="J12" s="177">
        <f t="shared" ref="J12:J30" si="5">E12+H12</f>
        <v>0</v>
      </c>
      <c r="K12" s="1642">
        <f t="shared" ref="K12:K30" si="6">I12+J12</f>
        <v>0</v>
      </c>
      <c r="L12" s="170" t="s">
        <v>210</v>
      </c>
      <c r="M12" s="177">
        <f>'pü.mérleg Önkorm.'!M12+'pü.mérleg Hivatal'!M14+'püm. GAMESZ. '!M14+püm.Brunszvik!M14+'püm-TASZII.'!M14+'püm Festetics'!M14</f>
        <v>671757</v>
      </c>
      <c r="N12" s="177">
        <f>'pü.mérleg Önkorm.'!N12+'pü.mérleg Hivatal'!N14+'püm. GAMESZ. '!N14+püm.Brunszvik!N14+'püm-TASZII.'!N14+'püm Festetics'!N14</f>
        <v>524907</v>
      </c>
      <c r="O12" s="177">
        <f>SUM(M12:N12)</f>
        <v>1196664</v>
      </c>
      <c r="P12" s="97">
        <v>46301</v>
      </c>
      <c r="Q12" s="97">
        <v>-3884</v>
      </c>
      <c r="R12" s="97">
        <f t="shared" si="1"/>
        <v>718058</v>
      </c>
      <c r="S12" s="97">
        <f t="shared" si="2"/>
        <v>521023</v>
      </c>
      <c r="T12" s="1642">
        <f t="shared" si="3"/>
        <v>1239081</v>
      </c>
      <c r="U12" s="10"/>
      <c r="V12" s="10"/>
      <c r="W12" s="10"/>
      <c r="X12" s="10"/>
      <c r="Y12" s="10"/>
    </row>
    <row r="13" spans="1:25" ht="12" customHeight="1" x14ac:dyDescent="0.2">
      <c r="A13" s="1651"/>
      <c r="B13" s="1662">
        <f t="shared" si="0"/>
        <v>5</v>
      </c>
      <c r="C13" s="1625" t="s">
        <v>185</v>
      </c>
      <c r="D13" s="177">
        <f>'tám, végl. pe.átv  '!C42+'tám, végl. pe.átv  '!C52+'tám, végl. pe.átv  '!C58+'tám, végl. pe.átv  '!C75</f>
        <v>166118</v>
      </c>
      <c r="E13" s="177">
        <f>'tám, végl. pe.átv  '!D42+'tám, végl. pe.átv  '!D52+'tám, végl. pe.átv  '!D58+'tám, végl. pe.átv  '!D75+'tám, végl. pe.átv  '!D63</f>
        <v>2992</v>
      </c>
      <c r="F13" s="177">
        <f>'tám, végl. pe.átv  '!E42+'tám, végl. pe.átv  '!E52+'tám, végl. pe.átv  '!E58+'tám, végl. pe.átv  '!E75+'tám, végl. pe.átv  '!E63</f>
        <v>169110</v>
      </c>
      <c r="G13" s="177">
        <v>16326</v>
      </c>
      <c r="H13" s="177">
        <v>2138</v>
      </c>
      <c r="I13" s="177">
        <f t="shared" si="4"/>
        <v>182444</v>
      </c>
      <c r="J13" s="177">
        <f t="shared" si="5"/>
        <v>5130</v>
      </c>
      <c r="K13" s="1642">
        <f t="shared" si="6"/>
        <v>187574</v>
      </c>
      <c r="L13" s="170"/>
      <c r="M13" s="177"/>
      <c r="N13" s="177"/>
      <c r="O13" s="1623"/>
      <c r="P13" s="97"/>
      <c r="Q13" s="97"/>
      <c r="R13" s="97"/>
      <c r="S13" s="97"/>
      <c r="T13" s="1642"/>
      <c r="U13" s="10"/>
      <c r="V13" s="10"/>
      <c r="W13" s="10"/>
      <c r="X13" s="10"/>
      <c r="Y13" s="10"/>
    </row>
    <row r="14" spans="1:25" x14ac:dyDescent="0.2">
      <c r="A14" s="1651"/>
      <c r="B14" s="1662">
        <f t="shared" si="0"/>
        <v>6</v>
      </c>
      <c r="C14" s="95" t="s">
        <v>1038</v>
      </c>
      <c r="D14" s="177"/>
      <c r="E14" s="177"/>
      <c r="F14" s="177"/>
      <c r="G14" s="177"/>
      <c r="H14" s="177"/>
      <c r="I14" s="177">
        <f t="shared" si="4"/>
        <v>0</v>
      </c>
      <c r="J14" s="177">
        <f t="shared" si="5"/>
        <v>0</v>
      </c>
      <c r="K14" s="1642">
        <f t="shared" si="6"/>
        <v>0</v>
      </c>
      <c r="L14" s="170" t="s">
        <v>211</v>
      </c>
      <c r="M14" s="177">
        <f>'pü.mérleg Önkorm.'!M14+'pü.mérleg Hivatal'!M16</f>
        <v>2690</v>
      </c>
      <c r="N14" s="177">
        <f>'pü.mérleg Önkorm.'!N14+'pü.mérleg Hivatal'!N16</f>
        <v>13950</v>
      </c>
      <c r="O14" s="177">
        <f>'pü.mérleg Önkorm.'!O14+'pü.mérleg Hivatal'!O16</f>
        <v>16640</v>
      </c>
      <c r="P14" s="97">
        <v>-390</v>
      </c>
      <c r="Q14" s="97">
        <v>59</v>
      </c>
      <c r="R14" s="97">
        <f t="shared" si="1"/>
        <v>2300</v>
      </c>
      <c r="S14" s="97">
        <f t="shared" si="2"/>
        <v>14009</v>
      </c>
      <c r="T14" s="1642">
        <f t="shared" si="3"/>
        <v>16309</v>
      </c>
      <c r="U14" s="10"/>
      <c r="V14" s="10"/>
      <c r="W14" s="10"/>
      <c r="X14" s="10"/>
      <c r="Y14" s="10"/>
    </row>
    <row r="15" spans="1:25" x14ac:dyDescent="0.2">
      <c r="A15" s="1651"/>
      <c r="B15" s="1662">
        <f t="shared" si="0"/>
        <v>7</v>
      </c>
      <c r="C15" s="95" t="s">
        <v>1036</v>
      </c>
      <c r="D15" s="177">
        <f>'pü.mérleg Önkorm.'!D15</f>
        <v>0</v>
      </c>
      <c r="E15" s="177">
        <f>'pü.mérleg Önkorm.'!E15</f>
        <v>0</v>
      </c>
      <c r="F15" s="177">
        <f>'pü.mérleg Önkorm.'!F15</f>
        <v>0</v>
      </c>
      <c r="G15" s="177"/>
      <c r="H15" s="177"/>
      <c r="I15" s="177">
        <f t="shared" si="4"/>
        <v>0</v>
      </c>
      <c r="J15" s="177">
        <f t="shared" si="5"/>
        <v>0</v>
      </c>
      <c r="K15" s="1642">
        <f t="shared" si="6"/>
        <v>0</v>
      </c>
      <c r="L15" s="170"/>
      <c r="M15" s="177"/>
      <c r="N15" s="177"/>
      <c r="O15" s="177"/>
      <c r="P15" s="97"/>
      <c r="Q15" s="97"/>
      <c r="R15" s="97"/>
      <c r="S15" s="97"/>
      <c r="T15" s="1642"/>
      <c r="U15" s="10"/>
      <c r="V15" s="10"/>
      <c r="W15" s="10"/>
      <c r="X15" s="10"/>
      <c r="Y15" s="10"/>
    </row>
    <row r="16" spans="1:25" x14ac:dyDescent="0.2">
      <c r="A16" s="1651"/>
      <c r="B16" s="1662">
        <f t="shared" si="0"/>
        <v>8</v>
      </c>
      <c r="C16" s="599" t="s">
        <v>1037</v>
      </c>
      <c r="D16" s="177">
        <f>'pü.mérleg Önkorm.'!D16+'pü.mérleg Hivatal'!D16+'püm. GAMESZ. '!D16+püm.Brunszvik!D16+'püm Festetics'!D16+'püm-TASZII.'!D16</f>
        <v>1566466</v>
      </c>
      <c r="E16" s="177">
        <f>'pü.mérleg Önkorm.'!E16+'pü.mérleg Hivatal'!E16+'püm. GAMESZ. '!E16+püm.Brunszvik!E16+'püm Festetics'!E16+'püm-TASZII.'!E16</f>
        <v>0</v>
      </c>
      <c r="F16" s="177">
        <f>'pü.mérleg Önkorm.'!F16+'pü.mérleg Hivatal'!F16+'püm. GAMESZ. '!F16+püm.Brunszvik!F16+'püm Festetics'!F16+'püm-TASZII.'!F16</f>
        <v>1566466</v>
      </c>
      <c r="G16" s="177">
        <v>239996</v>
      </c>
      <c r="H16" s="177"/>
      <c r="I16" s="177">
        <f t="shared" si="4"/>
        <v>1806462</v>
      </c>
      <c r="J16" s="177">
        <f t="shared" si="5"/>
        <v>0</v>
      </c>
      <c r="K16" s="1642">
        <f t="shared" si="6"/>
        <v>1806462</v>
      </c>
      <c r="L16" s="170" t="s">
        <v>212</v>
      </c>
      <c r="M16" s="177"/>
      <c r="N16" s="177"/>
      <c r="O16" s="1623"/>
      <c r="P16" s="97"/>
      <c r="Q16" s="97"/>
      <c r="R16" s="97"/>
      <c r="S16" s="97"/>
      <c r="T16" s="1642"/>
      <c r="U16" s="10"/>
      <c r="V16" s="10"/>
      <c r="W16" s="10"/>
      <c r="X16" s="10"/>
      <c r="Y16" s="10"/>
    </row>
    <row r="17" spans="1:25" x14ac:dyDescent="0.2">
      <c r="A17" s="1651"/>
      <c r="B17" s="1662">
        <f t="shared" si="0"/>
        <v>9</v>
      </c>
      <c r="C17" s="95" t="s">
        <v>186</v>
      </c>
      <c r="D17" s="177">
        <f>'pü.mérleg Önkorm.'!D17+'püm. GAMESZ. '!D18+püm.Brunszvik!D18+'püm-TASZII.'!D18+'pü.mérleg Hivatal'!D17+püm.Brunszvik!D18</f>
        <v>743715</v>
      </c>
      <c r="E17" s="177">
        <f>'mük. bev.Önkor és Hivatal '!F40</f>
        <v>17385</v>
      </c>
      <c r="F17" s="177">
        <f>SUM(D17:E17)</f>
        <v>761100</v>
      </c>
      <c r="G17" s="177"/>
      <c r="H17" s="177"/>
      <c r="I17" s="177">
        <f t="shared" si="4"/>
        <v>743715</v>
      </c>
      <c r="J17" s="177">
        <f t="shared" si="5"/>
        <v>17385</v>
      </c>
      <c r="K17" s="1642">
        <f t="shared" si="6"/>
        <v>761100</v>
      </c>
      <c r="L17" s="170" t="s">
        <v>213</v>
      </c>
      <c r="M17" s="177">
        <f>'pü.mérleg Önkorm.'!M17+'pü.mérleg Hivatal'!M18</f>
        <v>5850</v>
      </c>
      <c r="N17" s="177">
        <f>'pü.mérleg Önkorm.'!N17+'pü.mérleg Hivatal'!N18</f>
        <v>114841</v>
      </c>
      <c r="O17" s="177">
        <f>'pü.mérleg Önkorm.'!O17+'pü.mérleg Hivatal'!O18</f>
        <v>120691</v>
      </c>
      <c r="P17" s="97"/>
      <c r="Q17" s="97">
        <v>27900</v>
      </c>
      <c r="R17" s="97">
        <f t="shared" si="1"/>
        <v>5850</v>
      </c>
      <c r="S17" s="97">
        <f t="shared" si="2"/>
        <v>142741</v>
      </c>
      <c r="T17" s="1642">
        <f t="shared" si="3"/>
        <v>148591</v>
      </c>
      <c r="U17" s="10"/>
      <c r="V17" s="10"/>
      <c r="W17" s="10"/>
      <c r="X17" s="10"/>
      <c r="Y17" s="10"/>
    </row>
    <row r="18" spans="1:25" x14ac:dyDescent="0.2">
      <c r="A18" s="1651"/>
      <c r="B18" s="1662">
        <f t="shared" si="0"/>
        <v>10</v>
      </c>
      <c r="C18" s="98" t="s">
        <v>40</v>
      </c>
      <c r="D18" s="177">
        <f>'pü.mérleg Önkorm.'!D18+'püm. GAMESZ. '!D19+püm.Brunszvik!D19+'püm-TASZII.'!D19+'pü.mérleg Hivatal'!D18+püm.Brunszvik!D19</f>
        <v>0</v>
      </c>
      <c r="E18" s="1623"/>
      <c r="F18" s="1623"/>
      <c r="G18" s="1623"/>
      <c r="H18" s="1623"/>
      <c r="I18" s="177">
        <f t="shared" si="4"/>
        <v>0</v>
      </c>
      <c r="J18" s="177">
        <f t="shared" si="5"/>
        <v>0</v>
      </c>
      <c r="K18" s="1642">
        <f t="shared" si="6"/>
        <v>0</v>
      </c>
      <c r="L18" s="170" t="s">
        <v>214</v>
      </c>
      <c r="M18" s="177">
        <f>'pü.mérleg Önkorm.'!M18+'pü.mérleg Hivatal'!M19</f>
        <v>150640</v>
      </c>
      <c r="N18" s="177">
        <f>'pü.mérleg Önkorm.'!N18+'pü.mérleg Hivatal'!N19</f>
        <v>158790</v>
      </c>
      <c r="O18" s="177">
        <f>'pü.mérleg Önkorm.'!O18+'pü.mérleg Hivatal'!O19</f>
        <v>309430</v>
      </c>
      <c r="P18" s="97">
        <v>-5947</v>
      </c>
      <c r="Q18" s="97">
        <v>122417</v>
      </c>
      <c r="R18" s="97">
        <f t="shared" si="1"/>
        <v>144693</v>
      </c>
      <c r="S18" s="97">
        <f t="shared" si="2"/>
        <v>281207</v>
      </c>
      <c r="T18" s="1642">
        <f t="shared" si="3"/>
        <v>425900</v>
      </c>
      <c r="U18" s="10"/>
      <c r="V18" s="10"/>
      <c r="W18" s="10"/>
      <c r="X18" s="10"/>
      <c r="Y18" s="10"/>
    </row>
    <row r="19" spans="1:25" x14ac:dyDescent="0.2">
      <c r="A19" s="1651"/>
      <c r="B19" s="1662">
        <f t="shared" si="0"/>
        <v>11</v>
      </c>
      <c r="C19" s="98"/>
      <c r="D19" s="177"/>
      <c r="E19" s="1623"/>
      <c r="F19" s="1623"/>
      <c r="G19" s="1623"/>
      <c r="H19" s="1623"/>
      <c r="I19" s="177">
        <f t="shared" si="4"/>
        <v>0</v>
      </c>
      <c r="J19" s="177">
        <f t="shared" si="5"/>
        <v>0</v>
      </c>
      <c r="K19" s="1642">
        <f t="shared" si="6"/>
        <v>0</v>
      </c>
      <c r="L19" s="170" t="s">
        <v>215</v>
      </c>
      <c r="M19" s="177">
        <f>'pü.mérleg Önkorm.'!M19+'pü.mérleg Hivatal'!M20+'püm. GAMESZ. '!M20+püm.Brunszvik!M20+'püm Festetics'!M20+'püm-TASZII.'!M20</f>
        <v>0</v>
      </c>
      <c r="N19" s="177">
        <f>'pü.mérleg Önkorm.'!N19+'pü.mérleg Hivatal'!N20+'püm. GAMESZ. '!N20+püm.Brunszvik!N20+'püm Festetics'!N20+'püm-TASZII.'!N20</f>
        <v>0</v>
      </c>
      <c r="O19" s="177">
        <f>'pü.mérleg Önkorm.'!O19+'pü.mérleg Hivatal'!O20+'püm. GAMESZ. '!O20+püm.Brunszvik!O20+'püm Festetics'!O20+'püm-TASZII.'!O20</f>
        <v>0</v>
      </c>
      <c r="P19" s="97"/>
      <c r="Q19" s="97"/>
      <c r="R19" s="97">
        <f t="shared" si="1"/>
        <v>0</v>
      </c>
      <c r="S19" s="97">
        <f t="shared" si="2"/>
        <v>0</v>
      </c>
      <c r="T19" s="1642">
        <f t="shared" si="3"/>
        <v>0</v>
      </c>
      <c r="U19" s="10"/>
      <c r="V19" s="10"/>
      <c r="W19" s="10"/>
      <c r="X19" s="10"/>
      <c r="Y19" s="10"/>
    </row>
    <row r="20" spans="1:25" x14ac:dyDescent="0.2">
      <c r="A20" s="1651"/>
      <c r="B20" s="1662">
        <f t="shared" si="0"/>
        <v>12</v>
      </c>
      <c r="C20" s="95" t="s">
        <v>187</v>
      </c>
      <c r="D20" s="177">
        <f>'pü.mérleg Önkorm.'!D20+'pü.mérleg Hivatal'!D20+'püm. GAMESZ. '!D20+püm.Brunszvik!D20+'püm-TASZII.'!D20+'püm Festetics'!D20</f>
        <v>161248</v>
      </c>
      <c r="E20" s="177">
        <f>'pü.mérleg Önkorm.'!E20+'pü.mérleg Hivatal'!E20+'püm. GAMESZ. '!E20+püm.Brunszvik!E20+'püm-TASZII.'!E20+'püm Festetics'!E20</f>
        <v>1017523</v>
      </c>
      <c r="F20" s="177">
        <f>SUM(D20:E20)</f>
        <v>1178771</v>
      </c>
      <c r="G20" s="177">
        <v>1410</v>
      </c>
      <c r="H20" s="177">
        <v>71649</v>
      </c>
      <c r="I20" s="177">
        <f t="shared" si="4"/>
        <v>162658</v>
      </c>
      <c r="J20" s="177">
        <f t="shared" si="5"/>
        <v>1089172</v>
      </c>
      <c r="K20" s="1642">
        <f t="shared" si="6"/>
        <v>1251830</v>
      </c>
      <c r="L20" s="170" t="s">
        <v>216</v>
      </c>
      <c r="M20" s="177"/>
      <c r="N20" s="177">
        <f>'pü.mérleg Önkorm.'!N20</f>
        <v>177269</v>
      </c>
      <c r="O20" s="1623">
        <f>SUM(M20:N20)</f>
        <v>177269</v>
      </c>
      <c r="P20" s="97"/>
      <c r="Q20" s="97">
        <v>-29251</v>
      </c>
      <c r="R20" s="97">
        <f t="shared" si="1"/>
        <v>0</v>
      </c>
      <c r="S20" s="97">
        <f t="shared" si="2"/>
        <v>148018</v>
      </c>
      <c r="T20" s="1642">
        <f t="shared" si="3"/>
        <v>148018</v>
      </c>
      <c r="U20" s="10"/>
      <c r="V20" s="10"/>
      <c r="W20" s="10"/>
      <c r="X20" s="10"/>
      <c r="Y20" s="10"/>
    </row>
    <row r="21" spans="1:25" x14ac:dyDescent="0.2">
      <c r="A21" s="1651"/>
      <c r="B21" s="1662">
        <f t="shared" si="0"/>
        <v>13</v>
      </c>
      <c r="C21" s="1622"/>
      <c r="D21" s="1623"/>
      <c r="E21" s="1623"/>
      <c r="F21" s="1623"/>
      <c r="G21" s="1623"/>
      <c r="H21" s="1623"/>
      <c r="I21" s="177">
        <f t="shared" si="4"/>
        <v>0</v>
      </c>
      <c r="J21" s="177">
        <f t="shared" si="5"/>
        <v>0</v>
      </c>
      <c r="K21" s="1642">
        <f t="shared" si="6"/>
        <v>0</v>
      </c>
      <c r="L21" s="170" t="s">
        <v>217</v>
      </c>
      <c r="M21" s="177">
        <f>'pü.mérleg Önkorm.'!M21</f>
        <v>176</v>
      </c>
      <c r="N21" s="177">
        <f>'pü.mérleg Önkorm.'!N21</f>
        <v>175792</v>
      </c>
      <c r="O21" s="1623">
        <f>SUM(M21:N21)</f>
        <v>175968</v>
      </c>
      <c r="P21" s="97">
        <v>60163</v>
      </c>
      <c r="Q21" s="97">
        <v>22975</v>
      </c>
      <c r="R21" s="97">
        <f t="shared" si="1"/>
        <v>60339</v>
      </c>
      <c r="S21" s="97">
        <f t="shared" si="2"/>
        <v>198767</v>
      </c>
      <c r="T21" s="1642">
        <f t="shared" si="3"/>
        <v>259106</v>
      </c>
      <c r="U21" s="10"/>
      <c r="V21" s="10"/>
      <c r="W21" s="10"/>
      <c r="X21" s="10"/>
      <c r="Y21" s="10"/>
    </row>
    <row r="22" spans="1:25" s="67" customFormat="1" x14ac:dyDescent="0.2">
      <c r="A22" s="1652"/>
      <c r="B22" s="1662">
        <f t="shared" si="0"/>
        <v>14</v>
      </c>
      <c r="C22" s="95" t="s">
        <v>189</v>
      </c>
      <c r="D22" s="1623"/>
      <c r="E22" s="1623"/>
      <c r="F22" s="1623"/>
      <c r="G22" s="1623"/>
      <c r="H22" s="1623"/>
      <c r="I22" s="177">
        <f t="shared" si="4"/>
        <v>0</v>
      </c>
      <c r="J22" s="177">
        <f t="shared" si="5"/>
        <v>0</v>
      </c>
      <c r="K22" s="1642">
        <f t="shared" si="6"/>
        <v>0</v>
      </c>
      <c r="L22" s="177"/>
      <c r="M22" s="177"/>
      <c r="N22" s="177"/>
      <c r="O22" s="177"/>
      <c r="P22" s="103"/>
      <c r="Q22" s="103"/>
      <c r="R22" s="1626"/>
      <c r="S22" s="1626"/>
      <c r="T22" s="1652"/>
    </row>
    <row r="23" spans="1:25" s="67" customFormat="1" x14ac:dyDescent="0.2">
      <c r="A23" s="1652"/>
      <c r="B23" s="1662">
        <f t="shared" si="0"/>
        <v>15</v>
      </c>
      <c r="C23" s="95" t="s">
        <v>188</v>
      </c>
      <c r="D23" s="1623"/>
      <c r="E23" s="1623"/>
      <c r="F23" s="1623"/>
      <c r="G23" s="1623"/>
      <c r="H23" s="1623"/>
      <c r="I23" s="177">
        <f t="shared" si="4"/>
        <v>0</v>
      </c>
      <c r="J23" s="177">
        <f t="shared" si="5"/>
        <v>0</v>
      </c>
      <c r="K23" s="1642">
        <f t="shared" si="6"/>
        <v>0</v>
      </c>
      <c r="L23" s="177"/>
      <c r="M23" s="177"/>
      <c r="N23" s="177"/>
      <c r="O23" s="177"/>
      <c r="P23" s="103"/>
      <c r="Q23" s="103"/>
      <c r="R23" s="1626"/>
      <c r="S23" s="1626"/>
      <c r="T23" s="1652"/>
    </row>
    <row r="24" spans="1:25" x14ac:dyDescent="0.2">
      <c r="A24" s="1651"/>
      <c r="B24" s="1662">
        <f t="shared" si="0"/>
        <v>16</v>
      </c>
      <c r="C24" s="95" t="s">
        <v>191</v>
      </c>
      <c r="D24" s="177">
        <f>'felh. bev.  '!D12</f>
        <v>2028</v>
      </c>
      <c r="E24" s="177">
        <f>'pü.mérleg Önkorm.'!E24+'pü.mérleg Hivatal'!E24+'püm. GAMESZ. '!E24+püm.Brunszvik!E24+'püm-TASZII.'!E24</f>
        <v>0</v>
      </c>
      <c r="F24" s="1623">
        <f>SUM(D24:E24)</f>
        <v>2028</v>
      </c>
      <c r="G24" s="1623"/>
      <c r="H24" s="1623">
        <v>1046</v>
      </c>
      <c r="I24" s="177">
        <f t="shared" si="4"/>
        <v>2028</v>
      </c>
      <c r="J24" s="177">
        <f t="shared" si="5"/>
        <v>1046</v>
      </c>
      <c r="K24" s="1642">
        <f t="shared" si="6"/>
        <v>3074</v>
      </c>
      <c r="L24" s="1628" t="s">
        <v>66</v>
      </c>
      <c r="M24" s="1628">
        <f>SUM(M10:M22)</f>
        <v>1599145</v>
      </c>
      <c r="N24" s="1628">
        <f>SUM(N10:N22)</f>
        <v>1542572</v>
      </c>
      <c r="O24" s="1628">
        <f>SUM(O10:O22)</f>
        <v>3141717</v>
      </c>
      <c r="P24" s="1628">
        <f t="shared" ref="P24:T24" si="7">SUM(P10:P22)</f>
        <v>107168</v>
      </c>
      <c r="Q24" s="1628">
        <f t="shared" si="7"/>
        <v>146518</v>
      </c>
      <c r="R24" s="1628">
        <f t="shared" si="7"/>
        <v>1706313</v>
      </c>
      <c r="S24" s="1628">
        <f t="shared" si="7"/>
        <v>1689090</v>
      </c>
      <c r="T24" s="1644">
        <f t="shared" si="7"/>
        <v>3395403</v>
      </c>
      <c r="U24" s="10"/>
      <c r="V24" s="10"/>
      <c r="W24" s="10"/>
      <c r="X24" s="10"/>
      <c r="Y24" s="10"/>
    </row>
    <row r="25" spans="1:25" x14ac:dyDescent="0.2">
      <c r="A25" s="1651"/>
      <c r="B25" s="1662">
        <f t="shared" si="0"/>
        <v>17</v>
      </c>
      <c r="C25" s="95" t="s">
        <v>192</v>
      </c>
      <c r="D25" s="1623">
        <f>'felh. bev.  '!D13</f>
        <v>0</v>
      </c>
      <c r="E25" s="1623">
        <f>'felh. bev.  '!E13+'felh. bev.  '!E14</f>
        <v>0</v>
      </c>
      <c r="F25" s="1623">
        <f>'felh. bev.  '!F13+'felh. bev.  '!F14</f>
        <v>0</v>
      </c>
      <c r="G25" s="1623">
        <v>3154</v>
      </c>
      <c r="H25" s="1623"/>
      <c r="I25" s="177">
        <f t="shared" si="4"/>
        <v>3154</v>
      </c>
      <c r="J25" s="177">
        <f t="shared" si="5"/>
        <v>0</v>
      </c>
      <c r="K25" s="1642">
        <f t="shared" si="6"/>
        <v>3154</v>
      </c>
      <c r="L25" s="177"/>
      <c r="M25" s="177"/>
      <c r="N25" s="177"/>
      <c r="O25" s="177"/>
      <c r="P25" s="97"/>
      <c r="Q25" s="97"/>
      <c r="R25" s="1622"/>
      <c r="S25" s="1622"/>
      <c r="T25" s="1651"/>
      <c r="U25" s="10"/>
      <c r="V25" s="10"/>
      <c r="W25" s="10"/>
      <c r="X25" s="10"/>
      <c r="Y25" s="10"/>
    </row>
    <row r="26" spans="1:25" x14ac:dyDescent="0.2">
      <c r="A26" s="1651"/>
      <c r="B26" s="1662">
        <f t="shared" si="0"/>
        <v>18</v>
      </c>
      <c r="C26" s="95" t="s">
        <v>193</v>
      </c>
      <c r="D26" s="225"/>
      <c r="E26" s="177">
        <f>'pü.mérleg Önkorm.'!E26</f>
        <v>750000</v>
      </c>
      <c r="F26" s="1623">
        <f>SUM(D26:E26)</f>
        <v>750000</v>
      </c>
      <c r="G26" s="1623"/>
      <c r="H26" s="1623">
        <v>46350</v>
      </c>
      <c r="I26" s="177">
        <f t="shared" si="4"/>
        <v>0</v>
      </c>
      <c r="J26" s="177">
        <f t="shared" si="5"/>
        <v>796350</v>
      </c>
      <c r="K26" s="1642">
        <f t="shared" si="6"/>
        <v>796350</v>
      </c>
      <c r="L26" s="1629" t="s">
        <v>218</v>
      </c>
      <c r="M26" s="225"/>
      <c r="N26" s="225"/>
      <c r="O26" s="177"/>
      <c r="P26" s="97"/>
      <c r="Q26" s="97"/>
      <c r="R26" s="1622"/>
      <c r="S26" s="1622"/>
      <c r="T26" s="1651"/>
      <c r="U26" s="10"/>
      <c r="V26" s="10"/>
      <c r="W26" s="10"/>
      <c r="X26" s="10"/>
      <c r="Y26" s="10"/>
    </row>
    <row r="27" spans="1:25" x14ac:dyDescent="0.2">
      <c r="A27" s="1651"/>
      <c r="B27" s="1662">
        <f t="shared" si="0"/>
        <v>19</v>
      </c>
      <c r="C27" s="95" t="s">
        <v>194</v>
      </c>
      <c r="D27" s="177"/>
      <c r="E27" s="177"/>
      <c r="F27" s="177"/>
      <c r="G27" s="177"/>
      <c r="H27" s="177"/>
      <c r="I27" s="177">
        <f t="shared" si="4"/>
        <v>0</v>
      </c>
      <c r="J27" s="177">
        <f t="shared" si="5"/>
        <v>0</v>
      </c>
      <c r="K27" s="1642">
        <f t="shared" si="6"/>
        <v>0</v>
      </c>
      <c r="L27" s="170" t="s">
        <v>219</v>
      </c>
      <c r="M27" s="177">
        <f>'pü.mérleg Önkorm.'!M27+'pü.mérleg Hivatal'!M27+'püm. GAMESZ. '!M27+'püm-TASZII.'!M27+püm.Brunszvik!M27+'püm Festetics'!M27</f>
        <v>2553715</v>
      </c>
      <c r="N27" s="177">
        <f>'pü.mérleg Önkorm.'!N27+'pü.mérleg Hivatal'!N27+'püm. GAMESZ. '!N27+'püm-TASZII.'!N27+'püm Festetics'!N27</f>
        <v>266941</v>
      </c>
      <c r="O27" s="177">
        <f>SUM(M27:N27)</f>
        <v>2820656</v>
      </c>
      <c r="P27" s="97">
        <v>125461</v>
      </c>
      <c r="Q27" s="97">
        <v>4235</v>
      </c>
      <c r="R27" s="97">
        <f>M27+P27</f>
        <v>2679176</v>
      </c>
      <c r="S27" s="97">
        <f>N27+Q27</f>
        <v>271176</v>
      </c>
      <c r="T27" s="1642">
        <f>R27+S27</f>
        <v>2950352</v>
      </c>
      <c r="U27" s="10"/>
      <c r="V27" s="10"/>
      <c r="W27" s="10"/>
      <c r="X27" s="10"/>
      <c r="Y27" s="10"/>
    </row>
    <row r="28" spans="1:25" x14ac:dyDescent="0.2">
      <c r="A28" s="1651"/>
      <c r="B28" s="1662">
        <f t="shared" si="0"/>
        <v>20</v>
      </c>
      <c r="C28" s="95"/>
      <c r="D28" s="177"/>
      <c r="E28" s="177"/>
      <c r="F28" s="177"/>
      <c r="G28" s="177"/>
      <c r="H28" s="177"/>
      <c r="I28" s="177">
        <f t="shared" si="4"/>
        <v>0</v>
      </c>
      <c r="J28" s="177">
        <f t="shared" si="5"/>
        <v>0</v>
      </c>
      <c r="K28" s="1642">
        <f t="shared" si="6"/>
        <v>0</v>
      </c>
      <c r="L28" s="170" t="s">
        <v>220</v>
      </c>
      <c r="M28" s="177">
        <f>'felhalm. kiad.  '!N26</f>
        <v>10615</v>
      </c>
      <c r="N28" s="177">
        <f>'felhalm. kiad.  '!Q26</f>
        <v>19050</v>
      </c>
      <c r="O28" s="177">
        <f>SUM(M28:N28)</f>
        <v>29665</v>
      </c>
      <c r="P28" s="97">
        <v>7711</v>
      </c>
      <c r="Q28" s="97"/>
      <c r="R28" s="97">
        <f t="shared" ref="R28:R33" si="8">M28+P28</f>
        <v>18326</v>
      </c>
      <c r="S28" s="97">
        <f t="shared" ref="S28:S33" si="9">N28+Q28</f>
        <v>19050</v>
      </c>
      <c r="T28" s="1642">
        <f t="shared" ref="T28:T33" si="10">R28+S28</f>
        <v>37376</v>
      </c>
      <c r="U28" s="10"/>
      <c r="V28" s="10"/>
      <c r="W28" s="10"/>
      <c r="X28" s="10"/>
      <c r="Y28" s="10"/>
    </row>
    <row r="29" spans="1:25" x14ac:dyDescent="0.2">
      <c r="A29" s="1651"/>
      <c r="B29" s="1662">
        <f t="shared" si="0"/>
        <v>21</v>
      </c>
      <c r="C29" s="95" t="s">
        <v>195</v>
      </c>
      <c r="D29" s="177">
        <f>'tám, végl. pe.átv  '!C46+'tám, végl. pe.átv  '!C65</f>
        <v>0</v>
      </c>
      <c r="E29" s="177">
        <f>'tám, végl. pe.átv  '!D46+'tám, végl. pe.átv  '!D65</f>
        <v>0</v>
      </c>
      <c r="F29" s="177">
        <f>'tám, végl. pe.átv  '!E46+'tám, végl. pe.átv  '!E65</f>
        <v>0</v>
      </c>
      <c r="G29" s="177"/>
      <c r="H29" s="177">
        <v>2502</v>
      </c>
      <c r="I29" s="177">
        <f t="shared" si="4"/>
        <v>0</v>
      </c>
      <c r="J29" s="177">
        <f t="shared" si="5"/>
        <v>2502</v>
      </c>
      <c r="K29" s="1642">
        <f t="shared" si="6"/>
        <v>2502</v>
      </c>
      <c r="L29" s="170" t="s">
        <v>221</v>
      </c>
      <c r="M29" s="177"/>
      <c r="N29" s="177"/>
      <c r="O29" s="177"/>
      <c r="P29" s="97"/>
      <c r="Q29" s="97"/>
      <c r="R29" s="97">
        <f t="shared" si="8"/>
        <v>0</v>
      </c>
      <c r="S29" s="97">
        <f t="shared" si="9"/>
        <v>0</v>
      </c>
      <c r="T29" s="1642">
        <f t="shared" si="10"/>
        <v>0</v>
      </c>
      <c r="U29" s="10"/>
      <c r="V29" s="10"/>
      <c r="W29" s="10"/>
      <c r="X29" s="10"/>
      <c r="Y29" s="10"/>
    </row>
    <row r="30" spans="1:25" s="67" customFormat="1" x14ac:dyDescent="0.2">
      <c r="A30" s="1652"/>
      <c r="B30" s="1662">
        <f t="shared" si="0"/>
        <v>22</v>
      </c>
      <c r="C30" s="95" t="s">
        <v>196</v>
      </c>
      <c r="D30" s="177">
        <f>'felh. bev.  '!D40+'felh. bev.  '!D44</f>
        <v>0</v>
      </c>
      <c r="E30" s="177">
        <f>'felh. bev.  '!E40+'felh. bev.  '!E44</f>
        <v>3006</v>
      </c>
      <c r="F30" s="177">
        <f>'felh. bev.  '!F40+'felh. bev.  '!F44</f>
        <v>3006</v>
      </c>
      <c r="G30" s="177"/>
      <c r="H30" s="177"/>
      <c r="I30" s="177">
        <f t="shared" si="4"/>
        <v>0</v>
      </c>
      <c r="J30" s="177">
        <f t="shared" si="5"/>
        <v>3006</v>
      </c>
      <c r="K30" s="1642">
        <f t="shared" si="6"/>
        <v>3006</v>
      </c>
      <c r="L30" s="1624" t="s">
        <v>222</v>
      </c>
      <c r="M30" s="177">
        <f>'felhalm. kiad.  '!N84</f>
        <v>0</v>
      </c>
      <c r="N30" s="177">
        <f>'felhalm. kiad.  '!Q84</f>
        <v>0</v>
      </c>
      <c r="O30" s="177">
        <f>SUM(M30:N30)</f>
        <v>0</v>
      </c>
      <c r="P30" s="103"/>
      <c r="Q30" s="103"/>
      <c r="R30" s="97">
        <f t="shared" si="8"/>
        <v>0</v>
      </c>
      <c r="S30" s="97">
        <f t="shared" si="9"/>
        <v>0</v>
      </c>
      <c r="T30" s="1642">
        <f t="shared" si="10"/>
        <v>0</v>
      </c>
    </row>
    <row r="31" spans="1:25" s="67" customFormat="1" x14ac:dyDescent="0.2">
      <c r="A31" s="1652"/>
      <c r="B31" s="1662">
        <f t="shared" si="0"/>
        <v>23</v>
      </c>
      <c r="C31" s="95"/>
      <c r="D31" s="170"/>
      <c r="E31" s="170"/>
      <c r="F31" s="170"/>
      <c r="G31" s="170"/>
      <c r="H31" s="170"/>
      <c r="I31" s="170"/>
      <c r="J31" s="170"/>
      <c r="K31" s="321"/>
      <c r="L31" s="1624" t="s">
        <v>1046</v>
      </c>
      <c r="M31" s="177">
        <f>'pü.mérleg Önkorm.'!M31</f>
        <v>0</v>
      </c>
      <c r="N31" s="177">
        <f>'pü.mérleg Önkorm.'!N31</f>
        <v>5000</v>
      </c>
      <c r="O31" s="177">
        <f>'pü.mérleg Önkorm.'!O31</f>
        <v>5000</v>
      </c>
      <c r="P31" s="103"/>
      <c r="Q31" s="103"/>
      <c r="R31" s="97">
        <f t="shared" si="8"/>
        <v>0</v>
      </c>
      <c r="S31" s="97">
        <f t="shared" si="9"/>
        <v>5000</v>
      </c>
      <c r="T31" s="1642">
        <f t="shared" si="10"/>
        <v>5000</v>
      </c>
    </row>
    <row r="32" spans="1:25" x14ac:dyDescent="0.2">
      <c r="A32" s="1651"/>
      <c r="B32" s="1662">
        <f t="shared" si="0"/>
        <v>24</v>
      </c>
      <c r="C32" s="1622"/>
      <c r="D32" s="170"/>
      <c r="E32" s="170"/>
      <c r="F32" s="170"/>
      <c r="G32" s="170"/>
      <c r="H32" s="170"/>
      <c r="I32" s="170"/>
      <c r="J32" s="170"/>
      <c r="K32" s="321"/>
      <c r="L32" s="1624" t="s">
        <v>272</v>
      </c>
      <c r="M32" s="177">
        <f>'pü.mérleg Önkorm.'!M32+'pü.mérleg Hivatal'!M31+'püm. GAMESZ. '!M31+'püm-TASZII.'!M31</f>
        <v>28681</v>
      </c>
      <c r="N32" s="177">
        <f>'pü.mérleg Önkorm.'!N32+'pü.mérleg Hivatal'!N31+'püm. GAMESZ. '!N31+'püm-TASZII.'!N31</f>
        <v>16000</v>
      </c>
      <c r="O32" s="177">
        <f>SUM(M32:N32)</f>
        <v>44681</v>
      </c>
      <c r="P32" s="97">
        <v>-9931</v>
      </c>
      <c r="Q32" s="97">
        <v>-1679</v>
      </c>
      <c r="R32" s="97">
        <f t="shared" si="8"/>
        <v>18750</v>
      </c>
      <c r="S32" s="97">
        <f t="shared" si="9"/>
        <v>14321</v>
      </c>
      <c r="T32" s="1642">
        <f t="shared" si="10"/>
        <v>33071</v>
      </c>
      <c r="U32" s="10"/>
      <c r="V32" s="10"/>
      <c r="W32" s="10"/>
      <c r="X32" s="10"/>
      <c r="Y32" s="10"/>
    </row>
    <row r="33" spans="1:25" s="11" customFormat="1" x14ac:dyDescent="0.2">
      <c r="A33" s="1653"/>
      <c r="B33" s="1662">
        <f t="shared" si="0"/>
        <v>25</v>
      </c>
      <c r="C33" s="1630" t="s">
        <v>52</v>
      </c>
      <c r="D33" s="1631">
        <f>D12+D20+D11+D17+D13+D29</f>
        <v>1527443</v>
      </c>
      <c r="E33" s="1631">
        <f>E12+E20+E11+E17+E13+E29</f>
        <v>1158226</v>
      </c>
      <c r="F33" s="1631">
        <f>F12+F20+F11+F17+F13+F29</f>
        <v>2685669</v>
      </c>
      <c r="G33" s="1631">
        <f t="shared" ref="G33:K33" si="11">G12+G20+G11+G17+G13+G29</f>
        <v>94670</v>
      </c>
      <c r="H33" s="1631">
        <f t="shared" si="11"/>
        <v>59493</v>
      </c>
      <c r="I33" s="1631">
        <f t="shared" si="11"/>
        <v>1622113</v>
      </c>
      <c r="J33" s="1631">
        <f t="shared" si="11"/>
        <v>1217719</v>
      </c>
      <c r="K33" s="1643">
        <f t="shared" si="11"/>
        <v>2839832</v>
      </c>
      <c r="L33" s="170" t="s">
        <v>273</v>
      </c>
      <c r="M33" s="177">
        <f>tartalék!C18</f>
        <v>0</v>
      </c>
      <c r="N33" s="177">
        <f>tartalék!D18</f>
        <v>66939</v>
      </c>
      <c r="O33" s="177">
        <f>tartalék!E18</f>
        <v>66939</v>
      </c>
      <c r="P33" s="97">
        <v>132427</v>
      </c>
      <c r="Q33" s="97">
        <v>-529</v>
      </c>
      <c r="R33" s="97">
        <f t="shared" si="8"/>
        <v>132427</v>
      </c>
      <c r="S33" s="97">
        <f t="shared" si="9"/>
        <v>66410</v>
      </c>
      <c r="T33" s="1642">
        <f t="shared" si="10"/>
        <v>198837</v>
      </c>
    </row>
    <row r="34" spans="1:25" x14ac:dyDescent="0.2">
      <c r="A34" s="1651"/>
      <c r="B34" s="1662">
        <f t="shared" si="0"/>
        <v>26</v>
      </c>
      <c r="C34" s="98" t="s">
        <v>67</v>
      </c>
      <c r="D34" s="1628">
        <f>D15+D16+D23+D24+D25+D26+D27+D30</f>
        <v>1568494</v>
      </c>
      <c r="E34" s="1628">
        <f t="shared" ref="E34" si="12">E15+E16+E23+E24+E25+E26+E27+E30</f>
        <v>753006</v>
      </c>
      <c r="F34" s="1628">
        <f>F15+F16+F23+F24+F25+F26+F27+F30</f>
        <v>2321500</v>
      </c>
      <c r="G34" s="1628">
        <f t="shared" ref="G34:K34" si="13">G15+G16+G23+G24+G25+G26+G27+G30</f>
        <v>243150</v>
      </c>
      <c r="H34" s="1628">
        <f t="shared" si="13"/>
        <v>47396</v>
      </c>
      <c r="I34" s="1628">
        <f t="shared" si="13"/>
        <v>1811644</v>
      </c>
      <c r="J34" s="1628">
        <f t="shared" si="13"/>
        <v>800402</v>
      </c>
      <c r="K34" s="1644">
        <f t="shared" si="13"/>
        <v>2612046</v>
      </c>
      <c r="L34" s="1632" t="s">
        <v>68</v>
      </c>
      <c r="M34" s="1628">
        <f>SUM(M27:M33)</f>
        <v>2593011</v>
      </c>
      <c r="N34" s="1628">
        <f>SUM(N27:N33)</f>
        <v>373930</v>
      </c>
      <c r="O34" s="1628">
        <f>SUM(O27:O33)</f>
        <v>2966941</v>
      </c>
      <c r="P34" s="1628">
        <f t="shared" ref="P34:T34" si="14">SUM(P27:P33)</f>
        <v>255668</v>
      </c>
      <c r="Q34" s="1628">
        <f t="shared" si="14"/>
        <v>2027</v>
      </c>
      <c r="R34" s="1628">
        <f t="shared" si="14"/>
        <v>2848679</v>
      </c>
      <c r="S34" s="1628">
        <f t="shared" si="14"/>
        <v>375957</v>
      </c>
      <c r="T34" s="1644">
        <f t="shared" si="14"/>
        <v>3224636</v>
      </c>
      <c r="U34" s="10"/>
      <c r="V34" s="10"/>
      <c r="W34" s="10"/>
      <c r="X34" s="10"/>
      <c r="Y34" s="10"/>
    </row>
    <row r="35" spans="1:25" x14ac:dyDescent="0.2">
      <c r="A35" s="1651"/>
      <c r="B35" s="1662">
        <f t="shared" si="0"/>
        <v>27</v>
      </c>
      <c r="C35" s="104" t="s">
        <v>51</v>
      </c>
      <c r="D35" s="225">
        <f>SUM(D33:D34)</f>
        <v>3095937</v>
      </c>
      <c r="E35" s="225">
        <f>SUM(E33:E34)</f>
        <v>1911232</v>
      </c>
      <c r="F35" s="225">
        <f>SUM(D35:E35)</f>
        <v>5007169</v>
      </c>
      <c r="G35" s="225">
        <f>G33+G34</f>
        <v>337820</v>
      </c>
      <c r="H35" s="225">
        <f t="shared" ref="H35:K35" si="15">H33+H34</f>
        <v>106889</v>
      </c>
      <c r="I35" s="225">
        <f t="shared" si="15"/>
        <v>3433757</v>
      </c>
      <c r="J35" s="225">
        <f t="shared" si="15"/>
        <v>2018121</v>
      </c>
      <c r="K35" s="1645">
        <f t="shared" si="15"/>
        <v>5451878</v>
      </c>
      <c r="L35" s="225" t="s">
        <v>69</v>
      </c>
      <c r="M35" s="225">
        <f>M24+M34</f>
        <v>4192156</v>
      </c>
      <c r="N35" s="225">
        <f>N24+N34</f>
        <v>1916502</v>
      </c>
      <c r="O35" s="225">
        <f>O24+O34</f>
        <v>6108658</v>
      </c>
      <c r="P35" s="225">
        <f t="shared" ref="P35:T35" si="16">P24+P34</f>
        <v>362836</v>
      </c>
      <c r="Q35" s="225">
        <f t="shared" si="16"/>
        <v>148545</v>
      </c>
      <c r="R35" s="225">
        <f t="shared" si="16"/>
        <v>4554992</v>
      </c>
      <c r="S35" s="225">
        <f t="shared" si="16"/>
        <v>2065047</v>
      </c>
      <c r="T35" s="1645">
        <f t="shared" si="16"/>
        <v>6620039</v>
      </c>
      <c r="U35" s="10"/>
      <c r="V35" s="10"/>
      <c r="W35" s="10"/>
      <c r="X35" s="10"/>
      <c r="Y35" s="10"/>
    </row>
    <row r="36" spans="1:25" x14ac:dyDescent="0.2">
      <c r="A36" s="1651"/>
      <c r="B36" s="1662">
        <f t="shared" si="0"/>
        <v>28</v>
      </c>
      <c r="C36" s="1622"/>
      <c r="D36" s="170"/>
      <c r="E36" s="170"/>
      <c r="F36" s="170"/>
      <c r="G36" s="170"/>
      <c r="H36" s="170"/>
      <c r="I36" s="170"/>
      <c r="J36" s="170"/>
      <c r="K36" s="321"/>
      <c r="L36" s="177"/>
      <c r="M36" s="177"/>
      <c r="N36" s="177"/>
      <c r="O36" s="177"/>
      <c r="P36" s="97"/>
      <c r="Q36" s="97"/>
      <c r="R36" s="1622"/>
      <c r="S36" s="1622"/>
      <c r="T36" s="1651"/>
      <c r="U36" s="10"/>
      <c r="V36" s="10"/>
      <c r="W36" s="10"/>
      <c r="X36" s="10"/>
      <c r="Y36" s="10"/>
    </row>
    <row r="37" spans="1:25" x14ac:dyDescent="0.2">
      <c r="A37" s="1651"/>
      <c r="B37" s="1662">
        <f t="shared" si="0"/>
        <v>29</v>
      </c>
      <c r="C37" s="1633" t="s">
        <v>23</v>
      </c>
      <c r="D37" s="225">
        <f>D35-M35</f>
        <v>-1096219</v>
      </c>
      <c r="E37" s="225">
        <f>E35-N35</f>
        <v>-5270</v>
      </c>
      <c r="F37" s="225">
        <f>F35-O35</f>
        <v>-1101489</v>
      </c>
      <c r="G37" s="225"/>
      <c r="H37" s="225"/>
      <c r="I37" s="225"/>
      <c r="J37" s="225"/>
      <c r="K37" s="1645"/>
      <c r="L37" s="1628"/>
      <c r="M37" s="1628"/>
      <c r="N37" s="1628"/>
      <c r="O37" s="1628"/>
      <c r="P37" s="97"/>
      <c r="Q37" s="97"/>
      <c r="R37" s="1622"/>
      <c r="S37" s="1622"/>
      <c r="T37" s="1651"/>
      <c r="U37" s="10"/>
      <c r="V37" s="10"/>
      <c r="W37" s="10"/>
      <c r="X37" s="10"/>
      <c r="Y37" s="10"/>
    </row>
    <row r="38" spans="1:25" s="11" customFormat="1" x14ac:dyDescent="0.2">
      <c r="A38" s="1653"/>
      <c r="B38" s="1662">
        <f t="shared" si="0"/>
        <v>30</v>
      </c>
      <c r="C38" s="1622"/>
      <c r="D38" s="170"/>
      <c r="E38" s="170"/>
      <c r="F38" s="170"/>
      <c r="G38" s="170"/>
      <c r="H38" s="170"/>
      <c r="I38" s="170"/>
      <c r="J38" s="170"/>
      <c r="K38" s="321"/>
      <c r="L38" s="177"/>
      <c r="M38" s="177"/>
      <c r="N38" s="177"/>
      <c r="O38" s="177"/>
      <c r="P38" s="100"/>
      <c r="Q38" s="100"/>
      <c r="R38" s="104"/>
      <c r="S38" s="104"/>
      <c r="T38" s="1653"/>
    </row>
    <row r="39" spans="1:25" s="11" customFormat="1" x14ac:dyDescent="0.2">
      <c r="A39" s="1653"/>
      <c r="B39" s="1662">
        <f t="shared" si="0"/>
        <v>31</v>
      </c>
      <c r="C39" s="1621" t="s">
        <v>197</v>
      </c>
      <c r="D39" s="1629"/>
      <c r="E39" s="1629"/>
      <c r="F39" s="1629"/>
      <c r="G39" s="1629"/>
      <c r="H39" s="1629"/>
      <c r="I39" s="1629"/>
      <c r="J39" s="1629"/>
      <c r="K39" s="340"/>
      <c r="L39" s="1629" t="s">
        <v>223</v>
      </c>
      <c r="M39" s="225"/>
      <c r="N39" s="225"/>
      <c r="O39" s="225"/>
      <c r="P39" s="100"/>
      <c r="Q39" s="100"/>
      <c r="R39" s="104"/>
      <c r="S39" s="104"/>
      <c r="T39" s="1653"/>
    </row>
    <row r="40" spans="1:25" s="11" customFormat="1" x14ac:dyDescent="0.2">
      <c r="A40" s="1653"/>
      <c r="B40" s="1662">
        <f t="shared" si="0"/>
        <v>32</v>
      </c>
      <c r="C40" s="1634" t="s">
        <v>198</v>
      </c>
      <c r="D40" s="1629"/>
      <c r="E40" s="1629"/>
      <c r="F40" s="1629"/>
      <c r="G40" s="1629"/>
      <c r="H40" s="1629"/>
      <c r="I40" s="1629"/>
      <c r="J40" s="1629"/>
      <c r="K40" s="340"/>
      <c r="L40" s="1635" t="s">
        <v>224</v>
      </c>
      <c r="M40" s="225"/>
      <c r="N40" s="536"/>
      <c r="O40" s="536"/>
      <c r="P40" s="100"/>
      <c r="Q40" s="100"/>
      <c r="R40" s="104"/>
      <c r="S40" s="104"/>
      <c r="T40" s="1653"/>
    </row>
    <row r="41" spans="1:25" s="11" customFormat="1" x14ac:dyDescent="0.2">
      <c r="A41" s="1653"/>
      <c r="B41" s="1126">
        <f t="shared" si="0"/>
        <v>33</v>
      </c>
      <c r="C41" s="1636" t="s">
        <v>1225</v>
      </c>
      <c r="D41" s="1637">
        <f>'pü.mérleg Önkorm.'!D41</f>
        <v>0</v>
      </c>
      <c r="E41" s="1637">
        <f>'pü.mérleg Önkorm.'!E41</f>
        <v>0</v>
      </c>
      <c r="F41" s="1637">
        <f>'pü.mérleg Önkorm.'!F41</f>
        <v>0</v>
      </c>
      <c r="G41" s="1637"/>
      <c r="H41" s="1637"/>
      <c r="I41" s="1637"/>
      <c r="J41" s="1637"/>
      <c r="K41" s="1646"/>
      <c r="L41" s="176" t="s">
        <v>915</v>
      </c>
      <c r="M41" s="177">
        <f>'pü.mérleg Önkorm.'!M41</f>
        <v>155395</v>
      </c>
      <c r="N41" s="177">
        <f>'pü.mérleg Önkorm.'!N41</f>
        <v>0</v>
      </c>
      <c r="O41" s="177">
        <f>'pü.mérleg Önkorm.'!O41</f>
        <v>155395</v>
      </c>
      <c r="P41" s="100"/>
      <c r="Q41" s="100"/>
      <c r="R41" s="97">
        <f>M41+P41</f>
        <v>155395</v>
      </c>
      <c r="S41" s="97">
        <f>N41+Q41</f>
        <v>0</v>
      </c>
      <c r="T41" s="1642">
        <f>R41+S41</f>
        <v>155395</v>
      </c>
    </row>
    <row r="42" spans="1:25" x14ac:dyDescent="0.2">
      <c r="A42" s="1651"/>
      <c r="B42" s="1662">
        <f t="shared" si="0"/>
        <v>34</v>
      </c>
      <c r="C42" s="62" t="s">
        <v>199</v>
      </c>
      <c r="D42" s="1638"/>
      <c r="E42" s="1635">
        <f>'pü.mérleg Önkorm.'!E42</f>
        <v>0</v>
      </c>
      <c r="F42" s="1635">
        <f>SUM(D42:E42)</f>
        <v>0</v>
      </c>
      <c r="G42" s="1635"/>
      <c r="H42" s="1635"/>
      <c r="I42" s="1635"/>
      <c r="J42" s="1635"/>
      <c r="K42" s="1647"/>
      <c r="L42" s="170" t="s">
        <v>225</v>
      </c>
      <c r="M42" s="225"/>
      <c r="N42" s="225"/>
      <c r="O42" s="225"/>
      <c r="P42" s="97"/>
      <c r="Q42" s="97"/>
      <c r="R42" s="97"/>
      <c r="S42" s="97"/>
      <c r="T42" s="1642"/>
      <c r="U42" s="10"/>
      <c r="V42" s="10"/>
      <c r="W42" s="10"/>
      <c r="X42" s="10"/>
      <c r="Y42" s="10"/>
    </row>
    <row r="43" spans="1:25" x14ac:dyDescent="0.2">
      <c r="A43" s="1651"/>
      <c r="B43" s="1662">
        <f t="shared" si="0"/>
        <v>35</v>
      </c>
      <c r="C43" s="62" t="s">
        <v>200</v>
      </c>
      <c r="D43" s="170"/>
      <c r="E43" s="170"/>
      <c r="F43" s="170"/>
      <c r="G43" s="170"/>
      <c r="H43" s="170"/>
      <c r="I43" s="170"/>
      <c r="J43" s="170"/>
      <c r="K43" s="321"/>
      <c r="L43" s="170" t="s">
        <v>226</v>
      </c>
      <c r="M43" s="225"/>
      <c r="N43" s="225"/>
      <c r="O43" s="225"/>
      <c r="P43" s="97"/>
      <c r="Q43" s="97"/>
      <c r="R43" s="97"/>
      <c r="S43" s="97"/>
      <c r="T43" s="1642"/>
      <c r="U43" s="10"/>
      <c r="V43" s="10"/>
      <c r="W43" s="10"/>
      <c r="X43" s="10"/>
      <c r="Y43" s="10"/>
    </row>
    <row r="44" spans="1:25" ht="21" x14ac:dyDescent="0.2">
      <c r="A44" s="1651"/>
      <c r="B44" s="1662">
        <f t="shared" si="0"/>
        <v>36</v>
      </c>
      <c r="C44" s="1635" t="s">
        <v>896</v>
      </c>
      <c r="D44" s="1637">
        <f>'pü.mérleg Önkorm.'!D44</f>
        <v>1282257</v>
      </c>
      <c r="E44" s="1637">
        <f>'pü.mérleg Önkorm.'!E44</f>
        <v>10000</v>
      </c>
      <c r="F44" s="1637">
        <f>'pü.mérleg Önkorm.'!F44</f>
        <v>1292257</v>
      </c>
      <c r="G44" s="1637">
        <v>25016</v>
      </c>
      <c r="H44" s="1637">
        <v>41656</v>
      </c>
      <c r="I44" s="1637">
        <f>D44+G44</f>
        <v>1307273</v>
      </c>
      <c r="J44" s="1637">
        <f>E44+H44</f>
        <v>51656</v>
      </c>
      <c r="K44" s="1646">
        <f>I44+J44</f>
        <v>1358929</v>
      </c>
      <c r="L44" s="170" t="s">
        <v>227</v>
      </c>
      <c r="M44" s="225"/>
      <c r="N44" s="225"/>
      <c r="O44" s="225"/>
      <c r="P44" s="97"/>
      <c r="Q44" s="97"/>
      <c r="R44" s="97"/>
      <c r="S44" s="97"/>
      <c r="T44" s="1642"/>
      <c r="U44" s="10"/>
      <c r="V44" s="10"/>
      <c r="W44" s="10"/>
      <c r="X44" s="10"/>
      <c r="Y44" s="10"/>
    </row>
    <row r="45" spans="1:25" x14ac:dyDescent="0.2">
      <c r="A45" s="1651"/>
      <c r="B45" s="1662">
        <f t="shared" si="0"/>
        <v>37</v>
      </c>
      <c r="C45" s="1639" t="s">
        <v>917</v>
      </c>
      <c r="D45" s="170">
        <f>'püm Festetics'!D44</f>
        <v>0</v>
      </c>
      <c r="E45" s="170">
        <f>'püm Festetics'!E44</f>
        <v>0</v>
      </c>
      <c r="F45" s="170">
        <f>'püm Festetics'!F44</f>
        <v>0</v>
      </c>
      <c r="G45" s="170"/>
      <c r="H45" s="170"/>
      <c r="I45" s="170"/>
      <c r="J45" s="170"/>
      <c r="K45" s="1646"/>
      <c r="L45" s="170"/>
      <c r="M45" s="225"/>
      <c r="N45" s="225"/>
      <c r="O45" s="225"/>
      <c r="P45" s="97"/>
      <c r="Q45" s="97"/>
      <c r="R45" s="97"/>
      <c r="S45" s="97"/>
      <c r="T45" s="1642"/>
      <c r="U45" s="10"/>
      <c r="V45" s="10"/>
      <c r="W45" s="10"/>
      <c r="X45" s="10"/>
      <c r="Y45" s="10"/>
    </row>
    <row r="46" spans="1:25" x14ac:dyDescent="0.2">
      <c r="A46" s="1651"/>
      <c r="B46" s="1662">
        <f t="shared" si="0"/>
        <v>38</v>
      </c>
      <c r="C46" s="62" t="s">
        <v>202</v>
      </c>
      <c r="D46" s="170">
        <f>'pü.mérleg Önkorm.'!D46</f>
        <v>698</v>
      </c>
      <c r="E46" s="170">
        <f>'pü.mérleg Önkorm.'!E46</f>
        <v>0</v>
      </c>
      <c r="F46" s="170">
        <f>'pü.mérleg Önkorm.'!F46</f>
        <v>698</v>
      </c>
      <c r="G46" s="170">
        <v>10828</v>
      </c>
      <c r="H46" s="170"/>
      <c r="I46" s="170">
        <f>D46+G46</f>
        <v>11526</v>
      </c>
      <c r="J46" s="170"/>
      <c r="K46" s="1646">
        <f t="shared" ref="K46" si="17">I46+J46</f>
        <v>11526</v>
      </c>
      <c r="L46" s="170" t="s">
        <v>228</v>
      </c>
      <c r="M46" s="225"/>
      <c r="N46" s="225"/>
      <c r="O46" s="177"/>
      <c r="P46" s="97"/>
      <c r="Q46" s="97"/>
      <c r="R46" s="97"/>
      <c r="S46" s="97"/>
      <c r="T46" s="1642"/>
      <c r="U46" s="10"/>
      <c r="V46" s="10"/>
      <c r="W46" s="10"/>
      <c r="X46" s="10"/>
      <c r="Y46" s="10"/>
    </row>
    <row r="47" spans="1:25" x14ac:dyDescent="0.2">
      <c r="A47" s="1651"/>
      <c r="B47" s="1662">
        <f t="shared" si="0"/>
        <v>39</v>
      </c>
      <c r="C47" s="62" t="s">
        <v>203</v>
      </c>
      <c r="D47" s="1629"/>
      <c r="E47" s="1629"/>
      <c r="F47" s="1629"/>
      <c r="G47" s="1629"/>
      <c r="H47" s="1629"/>
      <c r="I47" s="1629"/>
      <c r="J47" s="1629"/>
      <c r="K47" s="340"/>
      <c r="L47" s="1624" t="s">
        <v>229</v>
      </c>
      <c r="M47" s="177">
        <f>'pü.mérleg Önkorm.'!M47</f>
        <v>31341</v>
      </c>
      <c r="N47" s="177">
        <f>'pü.mérleg Önkorm.'!N47</f>
        <v>4730</v>
      </c>
      <c r="O47" s="177">
        <f>'pü.mérleg Önkorm.'!O47</f>
        <v>36071</v>
      </c>
      <c r="P47" s="97">
        <v>10828</v>
      </c>
      <c r="Q47" s="97"/>
      <c r="R47" s="97">
        <f t="shared" ref="R47:R48" si="18">M47+P47</f>
        <v>42169</v>
      </c>
      <c r="S47" s="97">
        <f t="shared" ref="S47" si="19">N47+Q47</f>
        <v>4730</v>
      </c>
      <c r="T47" s="1642">
        <f t="shared" ref="T47" si="20">R47+S47</f>
        <v>46899</v>
      </c>
      <c r="U47" s="10"/>
      <c r="V47" s="10"/>
      <c r="W47" s="10"/>
      <c r="X47" s="10"/>
      <c r="Y47" s="10"/>
    </row>
    <row r="48" spans="1:25" x14ac:dyDescent="0.2">
      <c r="A48" s="1651"/>
      <c r="B48" s="1662">
        <f t="shared" si="0"/>
        <v>40</v>
      </c>
      <c r="C48" s="62" t="s">
        <v>204</v>
      </c>
      <c r="D48" s="170"/>
      <c r="E48" s="170"/>
      <c r="F48" s="170"/>
      <c r="G48" s="170"/>
      <c r="H48" s="170"/>
      <c r="I48" s="170"/>
      <c r="J48" s="170"/>
      <c r="K48" s="321"/>
      <c r="L48" s="170" t="s">
        <v>230</v>
      </c>
      <c r="M48" s="177"/>
      <c r="N48" s="177"/>
      <c r="O48" s="177"/>
      <c r="P48" s="97"/>
      <c r="Q48" s="97"/>
      <c r="R48" s="97">
        <f t="shared" si="18"/>
        <v>0</v>
      </c>
      <c r="S48" s="1622"/>
      <c r="T48" s="1651"/>
      <c r="U48" s="10"/>
      <c r="V48" s="10"/>
      <c r="W48" s="10"/>
      <c r="X48" s="10"/>
      <c r="Y48" s="10"/>
    </row>
    <row r="49" spans="1:25" x14ac:dyDescent="0.2">
      <c r="A49" s="1651"/>
      <c r="B49" s="1662">
        <f t="shared" si="0"/>
        <v>41</v>
      </c>
      <c r="C49" s="1640" t="s">
        <v>205</v>
      </c>
      <c r="D49" s="170"/>
      <c r="E49" s="170"/>
      <c r="F49" s="170"/>
      <c r="G49" s="170"/>
      <c r="H49" s="170"/>
      <c r="I49" s="170"/>
      <c r="J49" s="170"/>
      <c r="K49" s="321"/>
      <c r="L49" s="170" t="s">
        <v>231</v>
      </c>
      <c r="M49" s="177"/>
      <c r="N49" s="177"/>
      <c r="O49" s="177"/>
      <c r="P49" s="97"/>
      <c r="Q49" s="97"/>
      <c r="R49" s="1622"/>
      <c r="S49" s="1622"/>
      <c r="T49" s="1651"/>
      <c r="U49" s="10"/>
      <c r="V49" s="10"/>
      <c r="W49" s="10"/>
      <c r="X49" s="10"/>
      <c r="Y49" s="10"/>
    </row>
    <row r="50" spans="1:25" x14ac:dyDescent="0.2">
      <c r="A50" s="1651"/>
      <c r="B50" s="1662">
        <f t="shared" si="0"/>
        <v>42</v>
      </c>
      <c r="C50" s="1640" t="s">
        <v>206</v>
      </c>
      <c r="D50" s="170"/>
      <c r="E50" s="170"/>
      <c r="F50" s="170"/>
      <c r="G50" s="170"/>
      <c r="H50" s="170"/>
      <c r="I50" s="170"/>
      <c r="J50" s="170"/>
      <c r="K50" s="321"/>
      <c r="L50" s="170" t="s">
        <v>232</v>
      </c>
      <c r="M50" s="177"/>
      <c r="N50" s="177"/>
      <c r="O50" s="177"/>
      <c r="P50" s="97"/>
      <c r="Q50" s="97"/>
      <c r="R50" s="1622"/>
      <c r="S50" s="1622"/>
      <c r="T50" s="1651"/>
      <c r="U50" s="10"/>
      <c r="V50" s="10"/>
      <c r="W50" s="10"/>
      <c r="X50" s="10"/>
      <c r="Y50" s="10"/>
    </row>
    <row r="51" spans="1:25" x14ac:dyDescent="0.2">
      <c r="A51" s="1651"/>
      <c r="B51" s="1662">
        <f t="shared" si="0"/>
        <v>43</v>
      </c>
      <c r="C51" s="62" t="s">
        <v>207</v>
      </c>
      <c r="D51" s="170">
        <f>'pü.mérleg Önkorm.'!D51</f>
        <v>0</v>
      </c>
      <c r="E51" s="170">
        <f>'pü.mérleg Önkorm.'!E51</f>
        <v>0</v>
      </c>
      <c r="F51" s="170">
        <f>SUM(D51:E51)</f>
        <v>0</v>
      </c>
      <c r="G51" s="170"/>
      <c r="H51" s="170"/>
      <c r="I51" s="170"/>
      <c r="J51" s="170"/>
      <c r="K51" s="321"/>
      <c r="L51" s="170" t="s">
        <v>233</v>
      </c>
      <c r="M51" s="177"/>
      <c r="N51" s="177"/>
      <c r="O51" s="177"/>
      <c r="P51" s="97"/>
      <c r="Q51" s="97"/>
      <c r="R51" s="1622"/>
      <c r="S51" s="1622"/>
      <c r="T51" s="1651"/>
      <c r="U51" s="10"/>
      <c r="V51" s="10"/>
      <c r="W51" s="10"/>
      <c r="X51" s="10"/>
      <c r="Y51" s="10"/>
    </row>
    <row r="52" spans="1:25" x14ac:dyDescent="0.2">
      <c r="A52" s="1651"/>
      <c r="B52" s="1662">
        <f t="shared" si="0"/>
        <v>44</v>
      </c>
      <c r="C52" s="62"/>
      <c r="D52" s="170"/>
      <c r="E52" s="170"/>
      <c r="F52" s="170"/>
      <c r="G52" s="170"/>
      <c r="H52" s="170"/>
      <c r="I52" s="170"/>
      <c r="J52" s="170"/>
      <c r="K52" s="321"/>
      <c r="L52" s="170" t="s">
        <v>234</v>
      </c>
      <c r="M52" s="177"/>
      <c r="N52" s="177"/>
      <c r="O52" s="177"/>
      <c r="P52" s="97"/>
      <c r="Q52" s="97"/>
      <c r="R52" s="1622"/>
      <c r="S52" s="1622"/>
      <c r="T52" s="1651"/>
      <c r="U52" s="10"/>
      <c r="V52" s="10"/>
      <c r="W52" s="10"/>
      <c r="X52" s="10"/>
      <c r="Y52" s="10"/>
    </row>
    <row r="53" spans="1:25" x14ac:dyDescent="0.2">
      <c r="A53" s="1651"/>
      <c r="B53" s="1662">
        <f t="shared" si="0"/>
        <v>45</v>
      </c>
      <c r="C53" s="62"/>
      <c r="D53" s="170"/>
      <c r="E53" s="170"/>
      <c r="F53" s="170"/>
      <c r="G53" s="170"/>
      <c r="H53" s="170"/>
      <c r="I53" s="170"/>
      <c r="J53" s="170"/>
      <c r="K53" s="321"/>
      <c r="L53" s="170" t="s">
        <v>235</v>
      </c>
      <c r="M53" s="177"/>
      <c r="N53" s="177"/>
      <c r="O53" s="177"/>
      <c r="P53" s="97"/>
      <c r="Q53" s="97"/>
      <c r="R53" s="1622"/>
      <c r="S53" s="1622"/>
      <c r="T53" s="1651"/>
      <c r="U53" s="10"/>
      <c r="V53" s="10"/>
      <c r="W53" s="10"/>
      <c r="X53" s="10"/>
      <c r="Y53" s="10"/>
    </row>
    <row r="54" spans="1:25" ht="12" thickBot="1" x14ac:dyDescent="0.25">
      <c r="A54" s="1651"/>
      <c r="B54" s="1663">
        <f t="shared" si="0"/>
        <v>46</v>
      </c>
      <c r="C54" s="104" t="s">
        <v>439</v>
      </c>
      <c r="D54" s="1629">
        <f>SUM(D40:D52)</f>
        <v>1282955</v>
      </c>
      <c r="E54" s="1629">
        <f>SUM(E40:E52)</f>
        <v>10000</v>
      </c>
      <c r="F54" s="1629">
        <f>SUM(F40:F52)</f>
        <v>1292955</v>
      </c>
      <c r="G54" s="1629">
        <f t="shared" ref="G54:K54" si="21">SUM(G40:G52)</f>
        <v>35844</v>
      </c>
      <c r="H54" s="1629">
        <f t="shared" si="21"/>
        <v>41656</v>
      </c>
      <c r="I54" s="1629">
        <f t="shared" si="21"/>
        <v>1318799</v>
      </c>
      <c r="J54" s="1629">
        <f t="shared" si="21"/>
        <v>51656</v>
      </c>
      <c r="K54" s="1629">
        <f t="shared" si="21"/>
        <v>1370455</v>
      </c>
      <c r="L54" s="1708" t="s">
        <v>432</v>
      </c>
      <c r="M54" s="225">
        <f>SUM(M40:M53)</f>
        <v>186736</v>
      </c>
      <c r="N54" s="225">
        <f>SUM(N40:N53)</f>
        <v>4730</v>
      </c>
      <c r="O54" s="225">
        <f>SUM(O40:O53)</f>
        <v>191466</v>
      </c>
      <c r="P54" s="225">
        <f t="shared" ref="P54:T54" si="22">SUM(P40:P53)</f>
        <v>10828</v>
      </c>
      <c r="Q54" s="225">
        <f t="shared" si="22"/>
        <v>0</v>
      </c>
      <c r="R54" s="225">
        <f t="shared" si="22"/>
        <v>197564</v>
      </c>
      <c r="S54" s="225">
        <f t="shared" si="22"/>
        <v>4730</v>
      </c>
      <c r="T54" s="1703">
        <f t="shared" si="22"/>
        <v>202294</v>
      </c>
      <c r="U54" s="10"/>
      <c r="V54" s="176"/>
      <c r="W54" s="10"/>
      <c r="X54" s="10"/>
      <c r="Y54" s="10"/>
    </row>
    <row r="55" spans="1:25" ht="12" thickBot="1" x14ac:dyDescent="0.25">
      <c r="B55" s="602">
        <f t="shared" si="0"/>
        <v>47</v>
      </c>
      <c r="C55" s="601" t="s">
        <v>434</v>
      </c>
      <c r="D55" s="600">
        <f>D35+D54</f>
        <v>4378892</v>
      </c>
      <c r="E55" s="600">
        <f>E35+E54</f>
        <v>1921232</v>
      </c>
      <c r="F55" s="978">
        <f>F35+F54</f>
        <v>6300124</v>
      </c>
      <c r="G55" s="978">
        <f t="shared" ref="G55:K55" si="23">G35+G54</f>
        <v>373664</v>
      </c>
      <c r="H55" s="978">
        <f t="shared" si="23"/>
        <v>148545</v>
      </c>
      <c r="I55" s="978">
        <f t="shared" si="23"/>
        <v>4752556</v>
      </c>
      <c r="J55" s="978">
        <f t="shared" si="23"/>
        <v>2069777</v>
      </c>
      <c r="K55" s="978">
        <f t="shared" si="23"/>
        <v>6822333</v>
      </c>
      <c r="L55" s="601" t="s">
        <v>433</v>
      </c>
      <c r="M55" s="600">
        <f>M35+M54</f>
        <v>4378892</v>
      </c>
      <c r="N55" s="600">
        <f>N35+N54</f>
        <v>1921232</v>
      </c>
      <c r="O55" s="978">
        <f>O35+O54</f>
        <v>6300124</v>
      </c>
      <c r="P55" s="978">
        <f t="shared" ref="P55:T55" si="24">P35+P54</f>
        <v>373664</v>
      </c>
      <c r="Q55" s="978">
        <f t="shared" si="24"/>
        <v>148545</v>
      </c>
      <c r="R55" s="978">
        <f t="shared" si="24"/>
        <v>4752556</v>
      </c>
      <c r="S55" s="978">
        <f t="shared" si="24"/>
        <v>2069777</v>
      </c>
      <c r="T55" s="1707">
        <f t="shared" si="24"/>
        <v>6822333</v>
      </c>
      <c r="U55" s="10"/>
      <c r="V55" s="10"/>
      <c r="W55" s="10"/>
      <c r="X55" s="10"/>
      <c r="Y55" s="10"/>
    </row>
    <row r="56" spans="1:25" x14ac:dyDescent="0.2">
      <c r="C56" s="106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W56" s="10"/>
      <c r="X56" s="10"/>
      <c r="Y56" s="10"/>
    </row>
    <row r="57" spans="1:25" s="11" customFormat="1" ht="12.75" x14ac:dyDescent="0.2">
      <c r="B57" s="106"/>
      <c r="C57" s="104"/>
      <c r="D57" s="105"/>
      <c r="E57" s="105"/>
      <c r="F57" s="302">
        <f>F55-O55</f>
        <v>0</v>
      </c>
      <c r="G57" s="302"/>
      <c r="H57" s="302"/>
      <c r="I57" s="302"/>
      <c r="J57" s="302"/>
      <c r="K57" s="302"/>
      <c r="L57" s="105"/>
      <c r="M57" s="105"/>
      <c r="N57" s="105"/>
      <c r="O57" s="105"/>
      <c r="P57" s="106"/>
      <c r="Q57" s="106"/>
      <c r="R57" s="106"/>
      <c r="S57" s="106"/>
      <c r="T57" s="106"/>
      <c r="U57" s="106"/>
      <c r="V57" s="106"/>
      <c r="W57" s="106"/>
      <c r="X57" s="106"/>
      <c r="Y57" s="106"/>
    </row>
  </sheetData>
  <sheetProtection selectLockedCells="1" selectUnlockedCells="1"/>
  <mergeCells count="15">
    <mergeCell ref="C3:T3"/>
    <mergeCell ref="B1:T1"/>
    <mergeCell ref="B6:B8"/>
    <mergeCell ref="C6:C7"/>
    <mergeCell ref="L6:L7"/>
    <mergeCell ref="D6:K6"/>
    <mergeCell ref="G7:H7"/>
    <mergeCell ref="I7:K7"/>
    <mergeCell ref="P7:Q7"/>
    <mergeCell ref="R7:T7"/>
    <mergeCell ref="M6:T6"/>
    <mergeCell ref="C5:T5"/>
    <mergeCell ref="C4:T4"/>
    <mergeCell ref="D7:F7"/>
    <mergeCell ref="M7:O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Q81"/>
  <sheetViews>
    <sheetView topLeftCell="B46" workbookViewId="0">
      <selection activeCell="C77" sqref="C77:L77"/>
    </sheetView>
  </sheetViews>
  <sheetFormatPr defaultColWidth="9.140625" defaultRowHeight="12" x14ac:dyDescent="0.2"/>
  <cols>
    <col min="1" max="1" width="3.7109375" style="80" hidden="1" customWidth="1"/>
    <col min="2" max="2" width="3.7109375" style="80" customWidth="1"/>
    <col min="3" max="3" width="5.7109375" style="82" customWidth="1"/>
    <col min="4" max="4" width="53" style="78" customWidth="1"/>
    <col min="5" max="5" width="9" style="77" customWidth="1"/>
    <col min="6" max="6" width="9.140625" style="77"/>
    <col min="7" max="7" width="9.7109375" style="77" customWidth="1"/>
    <col min="8" max="16384" width="9.140625" style="13"/>
  </cols>
  <sheetData>
    <row r="1" spans="1:17" x14ac:dyDescent="0.2">
      <c r="C1" s="1814" t="s">
        <v>1387</v>
      </c>
      <c r="D1" s="1814"/>
      <c r="E1" s="1814"/>
      <c r="F1" s="1814"/>
      <c r="G1" s="1814"/>
    </row>
    <row r="2" spans="1:17" x14ac:dyDescent="0.2">
      <c r="C2" s="178"/>
      <c r="D2" s="178"/>
      <c r="E2" s="178"/>
      <c r="F2" s="178"/>
      <c r="G2" s="178"/>
    </row>
    <row r="3" spans="1:17" ht="13.5" customHeight="1" x14ac:dyDescent="0.2">
      <c r="C3" s="1823" t="s">
        <v>1034</v>
      </c>
      <c r="D3" s="1823"/>
      <c r="E3" s="1823"/>
      <c r="F3" s="1823"/>
      <c r="G3" s="1823"/>
    </row>
    <row r="4" spans="1:17" x14ac:dyDescent="0.2">
      <c r="C4" s="1824" t="s">
        <v>1316</v>
      </c>
      <c r="D4" s="1824"/>
      <c r="E4" s="1824"/>
      <c r="F4" s="1825"/>
      <c r="G4" s="1825"/>
    </row>
    <row r="5" spans="1:17" x14ac:dyDescent="0.2">
      <c r="C5" s="76"/>
      <c r="D5" s="76"/>
      <c r="E5" s="76"/>
      <c r="F5" s="179"/>
      <c r="G5" s="179"/>
    </row>
    <row r="6" spans="1:17" ht="13.5" thickBot="1" x14ac:dyDescent="0.25">
      <c r="C6" s="76"/>
      <c r="D6" s="1815" t="s">
        <v>295</v>
      </c>
      <c r="E6" s="1816"/>
      <c r="F6" s="1816"/>
      <c r="G6" s="1816"/>
    </row>
    <row r="7" spans="1:17" ht="27" customHeight="1" x14ac:dyDescent="0.2">
      <c r="C7" s="1817" t="s">
        <v>76</v>
      </c>
      <c r="D7" s="1819" t="s">
        <v>85</v>
      </c>
      <c r="E7" s="1821" t="s">
        <v>1134</v>
      </c>
      <c r="F7" s="1821"/>
      <c r="G7" s="1822"/>
      <c r="H7" s="1813" t="s">
        <v>1401</v>
      </c>
      <c r="I7" s="1802"/>
      <c r="J7" s="1803" t="s">
        <v>1402</v>
      </c>
      <c r="K7" s="1804"/>
      <c r="L7" s="1805"/>
    </row>
    <row r="8" spans="1:17" s="8" customFormat="1" ht="42.75" customHeight="1" thickBot="1" x14ac:dyDescent="0.25">
      <c r="A8" s="81"/>
      <c r="B8" s="81"/>
      <c r="C8" s="1818"/>
      <c r="D8" s="1820"/>
      <c r="E8" s="1167" t="s">
        <v>62</v>
      </c>
      <c r="F8" s="1167" t="s">
        <v>63</v>
      </c>
      <c r="G8" s="1168" t="s">
        <v>64</v>
      </c>
      <c r="H8" s="1164" t="s">
        <v>62</v>
      </c>
      <c r="I8" s="1136" t="s">
        <v>63</v>
      </c>
      <c r="J8" s="1135" t="s">
        <v>62</v>
      </c>
      <c r="K8" s="1135" t="s">
        <v>63</v>
      </c>
      <c r="L8" s="1137" t="s">
        <v>64</v>
      </c>
    </row>
    <row r="9" spans="1:17" ht="14.25" customHeight="1" x14ac:dyDescent="0.2">
      <c r="C9" s="1165" t="s">
        <v>470</v>
      </c>
      <c r="D9" s="538" t="s">
        <v>86</v>
      </c>
      <c r="E9" s="1166"/>
      <c r="F9" s="79"/>
      <c r="G9" s="402"/>
      <c r="H9" s="393"/>
    </row>
    <row r="10" spans="1:17" ht="28.9" customHeight="1" x14ac:dyDescent="0.2">
      <c r="B10" s="634"/>
      <c r="C10" s="1138" t="s">
        <v>478</v>
      </c>
      <c r="D10" s="1139" t="s">
        <v>445</v>
      </c>
      <c r="E10" s="1140"/>
      <c r="F10" s="1140"/>
      <c r="G10" s="1140"/>
      <c r="H10" s="1141"/>
      <c r="I10" s="1141"/>
      <c r="J10" s="1141"/>
      <c r="K10" s="1141"/>
      <c r="L10" s="1141"/>
    </row>
    <row r="11" spans="1:17" x14ac:dyDescent="0.2">
      <c r="B11" s="634"/>
      <c r="C11" s="1142" t="s">
        <v>479</v>
      </c>
      <c r="D11" s="1143" t="s">
        <v>426</v>
      </c>
      <c r="E11" s="1144"/>
      <c r="F11" s="1144"/>
      <c r="G11" s="1144"/>
      <c r="H11" s="1141"/>
      <c r="I11" s="1141"/>
      <c r="J11" s="1141"/>
      <c r="K11" s="1141"/>
      <c r="L11" s="1141"/>
    </row>
    <row r="12" spans="1:17" x14ac:dyDescent="0.2">
      <c r="B12" s="634"/>
      <c r="C12" s="1142" t="s">
        <v>480</v>
      </c>
      <c r="D12" s="1143" t="s">
        <v>1068</v>
      </c>
      <c r="E12" s="1145"/>
      <c r="F12" s="1144">
        <v>20000</v>
      </c>
      <c r="G12" s="1144">
        <f t="shared" ref="G12:G20" si="0">SUM(E12:F12)</f>
        <v>20000</v>
      </c>
      <c r="H12" s="1141"/>
      <c r="I12" s="1141"/>
      <c r="J12" s="1141"/>
      <c r="K12" s="1141"/>
      <c r="L12" s="1141"/>
      <c r="N12" s="598"/>
    </row>
    <row r="13" spans="1:17" x14ac:dyDescent="0.2">
      <c r="B13" s="634"/>
      <c r="C13" s="1142" t="s">
        <v>481</v>
      </c>
      <c r="D13" s="1143" t="s">
        <v>1069</v>
      </c>
      <c r="E13" s="1145"/>
      <c r="F13" s="1144">
        <v>90055</v>
      </c>
      <c r="G13" s="1144">
        <f t="shared" si="0"/>
        <v>90055</v>
      </c>
      <c r="H13" s="1141"/>
      <c r="I13" s="1141"/>
      <c r="J13" s="1141"/>
      <c r="K13" s="1141"/>
      <c r="L13" s="1141"/>
    </row>
    <row r="14" spans="1:17" ht="13.5" customHeight="1" x14ac:dyDescent="0.2">
      <c r="B14" s="634"/>
      <c r="C14" s="1142" t="s">
        <v>482</v>
      </c>
      <c r="D14" s="1143" t="s">
        <v>1309</v>
      </c>
      <c r="E14" s="1145"/>
      <c r="F14" s="1144">
        <v>0</v>
      </c>
      <c r="G14" s="1144">
        <v>0</v>
      </c>
      <c r="H14" s="1141"/>
      <c r="I14" s="1141"/>
      <c r="J14" s="1141"/>
      <c r="K14" s="1141"/>
      <c r="L14" s="1141"/>
    </row>
    <row r="15" spans="1:17" x14ac:dyDescent="0.2">
      <c r="B15" s="634"/>
      <c r="C15" s="1142" t="s">
        <v>483</v>
      </c>
      <c r="D15" s="1143" t="s">
        <v>427</v>
      </c>
      <c r="E15" s="1144">
        <v>4500</v>
      </c>
      <c r="F15" s="1144"/>
      <c r="G15" s="1144">
        <f t="shared" si="0"/>
        <v>4500</v>
      </c>
      <c r="H15" s="1141"/>
      <c r="I15" s="1141"/>
      <c r="J15" s="1141"/>
      <c r="K15" s="1141"/>
      <c r="L15" s="1141"/>
      <c r="Q15" s="598"/>
    </row>
    <row r="16" spans="1:17" x14ac:dyDescent="0.2">
      <c r="B16" s="634"/>
      <c r="C16" s="1142" t="s">
        <v>484</v>
      </c>
      <c r="D16" s="1146" t="s">
        <v>428</v>
      </c>
      <c r="E16" s="1145"/>
      <c r="F16" s="1144">
        <v>2900</v>
      </c>
      <c r="G16" s="1144">
        <f t="shared" si="0"/>
        <v>2900</v>
      </c>
      <c r="H16" s="1141"/>
      <c r="I16" s="1141"/>
      <c r="J16" s="1141"/>
      <c r="K16" s="1141"/>
      <c r="L16" s="1141"/>
    </row>
    <row r="17" spans="1:12" ht="13.5" customHeight="1" x14ac:dyDescent="0.2">
      <c r="B17" s="634"/>
      <c r="C17" s="1142" t="s">
        <v>485</v>
      </c>
      <c r="D17" s="1146" t="s">
        <v>458</v>
      </c>
      <c r="E17" s="1144">
        <v>1350</v>
      </c>
      <c r="F17" s="1144"/>
      <c r="G17" s="1144">
        <f t="shared" si="0"/>
        <v>1350</v>
      </c>
      <c r="H17" s="1141"/>
      <c r="I17" s="1141"/>
      <c r="J17" s="1141"/>
      <c r="K17" s="1141"/>
      <c r="L17" s="1141"/>
    </row>
    <row r="18" spans="1:12" ht="13.5" customHeight="1" x14ac:dyDescent="0.2">
      <c r="B18" s="634"/>
      <c r="C18" s="1142" t="s">
        <v>519</v>
      </c>
      <c r="D18" s="1147" t="s">
        <v>300</v>
      </c>
      <c r="E18" s="1148"/>
      <c r="F18" s="1149">
        <v>50</v>
      </c>
      <c r="G18" s="1149">
        <f t="shared" si="0"/>
        <v>50</v>
      </c>
      <c r="H18" s="1141"/>
      <c r="I18" s="1141"/>
      <c r="J18" s="1141"/>
      <c r="K18" s="1141"/>
      <c r="L18" s="1141"/>
    </row>
    <row r="19" spans="1:12" ht="13.5" customHeight="1" x14ac:dyDescent="0.2">
      <c r="B19" s="634"/>
      <c r="C19" s="1142" t="s">
        <v>520</v>
      </c>
      <c r="D19" s="1147" t="s">
        <v>981</v>
      </c>
      <c r="E19" s="1148"/>
      <c r="F19" s="1149">
        <v>1385</v>
      </c>
      <c r="G19" s="1149">
        <f t="shared" si="0"/>
        <v>1385</v>
      </c>
      <c r="H19" s="1141"/>
      <c r="I19" s="1141"/>
      <c r="J19" s="1141"/>
      <c r="K19" s="1141"/>
      <c r="L19" s="1141"/>
    </row>
    <row r="20" spans="1:12" ht="13.5" customHeight="1" thickBot="1" x14ac:dyDescent="0.25">
      <c r="B20" s="634"/>
      <c r="C20" s="636" t="s">
        <v>521</v>
      </c>
      <c r="D20" s="1169" t="s">
        <v>1357</v>
      </c>
      <c r="E20" s="1170"/>
      <c r="F20" s="1171">
        <v>451</v>
      </c>
      <c r="G20" s="1171">
        <f t="shared" si="0"/>
        <v>451</v>
      </c>
      <c r="H20" s="1172"/>
      <c r="I20" s="1172"/>
      <c r="J20" s="1172"/>
      <c r="K20" s="1172"/>
      <c r="L20" s="1172"/>
    </row>
    <row r="21" spans="1:12" ht="15" customHeight="1" thickBot="1" x14ac:dyDescent="0.25">
      <c r="B21" s="634"/>
      <c r="C21" s="637" t="s">
        <v>522</v>
      </c>
      <c r="D21" s="1177" t="s">
        <v>446</v>
      </c>
      <c r="E21" s="682">
        <f>SUM(E12:E19)</f>
        <v>5850</v>
      </c>
      <c r="F21" s="682">
        <f>SUM(F12:F20)</f>
        <v>114841</v>
      </c>
      <c r="G21" s="682">
        <f>SUM(G12:G20)</f>
        <v>120691</v>
      </c>
      <c r="H21" s="1178"/>
      <c r="I21" s="1178"/>
      <c r="J21" s="1178"/>
      <c r="K21" s="1178"/>
      <c r="L21" s="1179"/>
    </row>
    <row r="22" spans="1:12" ht="15" customHeight="1" x14ac:dyDescent="0.2">
      <c r="B22" s="634"/>
      <c r="C22" s="1173"/>
      <c r="D22" s="1174"/>
      <c r="E22" s="1175"/>
      <c r="F22" s="1175"/>
      <c r="G22" s="1175"/>
      <c r="H22" s="1176"/>
      <c r="I22" s="1176"/>
      <c r="J22" s="1176"/>
      <c r="K22" s="1176"/>
      <c r="L22" s="1176"/>
    </row>
    <row r="23" spans="1:12" x14ac:dyDescent="0.2">
      <c r="B23" s="634"/>
      <c r="C23" s="1142" t="s">
        <v>523</v>
      </c>
      <c r="D23" s="1150" t="s">
        <v>447</v>
      </c>
      <c r="E23" s="1144"/>
      <c r="F23" s="1144"/>
      <c r="G23" s="1144"/>
      <c r="H23" s="1141"/>
      <c r="I23" s="1141"/>
      <c r="J23" s="1141"/>
      <c r="K23" s="1141"/>
      <c r="L23" s="1141"/>
    </row>
    <row r="24" spans="1:12" s="8" customFormat="1" ht="15.6" customHeight="1" x14ac:dyDescent="0.2">
      <c r="A24" s="81"/>
      <c r="B24" s="635"/>
      <c r="C24" s="1142" t="s">
        <v>524</v>
      </c>
      <c r="D24" s="1146" t="s">
        <v>459</v>
      </c>
      <c r="E24" s="1144">
        <v>132900</v>
      </c>
      <c r="F24" s="1144"/>
      <c r="G24" s="1144">
        <f>E24</f>
        <v>132900</v>
      </c>
      <c r="H24" s="1064"/>
      <c r="I24" s="1152"/>
      <c r="J24" s="1064"/>
      <c r="K24" s="1064"/>
      <c r="L24" s="1064"/>
    </row>
    <row r="25" spans="1:12" s="8" customFormat="1" ht="12" customHeight="1" x14ac:dyDescent="0.2">
      <c r="A25" s="81"/>
      <c r="B25" s="635"/>
      <c r="C25" s="1142" t="s">
        <v>525</v>
      </c>
      <c r="D25" s="1146" t="s">
        <v>304</v>
      </c>
      <c r="E25" s="1144">
        <v>17740</v>
      </c>
      <c r="F25" s="1144"/>
      <c r="G25" s="1144">
        <f t="shared" ref="G25:G30" si="1">SUM(E25:F25)</f>
        <v>17740</v>
      </c>
      <c r="H25" s="1064"/>
      <c r="I25" s="1152"/>
      <c r="J25" s="1064"/>
      <c r="K25" s="1064"/>
      <c r="L25" s="1064"/>
    </row>
    <row r="26" spans="1:12" s="8" customFormat="1" ht="12" customHeight="1" x14ac:dyDescent="0.2">
      <c r="A26" s="81"/>
      <c r="B26" s="635"/>
      <c r="C26" s="1142" t="s">
        <v>526</v>
      </c>
      <c r="D26" s="1146" t="s">
        <v>926</v>
      </c>
      <c r="E26" s="1144">
        <v>0</v>
      </c>
      <c r="F26" s="1144"/>
      <c r="G26" s="1144">
        <f t="shared" si="1"/>
        <v>0</v>
      </c>
      <c r="H26" s="1064"/>
      <c r="I26" s="1152"/>
      <c r="J26" s="1064"/>
      <c r="K26" s="1064"/>
      <c r="L26" s="1064"/>
    </row>
    <row r="27" spans="1:12" s="8" customFormat="1" x14ac:dyDescent="0.2">
      <c r="A27" s="81"/>
      <c r="B27" s="635"/>
      <c r="C27" s="1142" t="s">
        <v>528</v>
      </c>
      <c r="D27" s="1143" t="s">
        <v>992</v>
      </c>
      <c r="E27" s="1144"/>
      <c r="F27" s="1144">
        <v>19500</v>
      </c>
      <c r="G27" s="1144">
        <f t="shared" si="1"/>
        <v>19500</v>
      </c>
      <c r="H27" s="1064"/>
      <c r="I27" s="1152"/>
      <c r="J27" s="1064"/>
      <c r="K27" s="1064"/>
      <c r="L27" s="1064"/>
    </row>
    <row r="28" spans="1:12" s="8" customFormat="1" x14ac:dyDescent="0.2">
      <c r="A28" s="81"/>
      <c r="B28" s="635"/>
      <c r="C28" s="1142" t="s">
        <v>529</v>
      </c>
      <c r="D28" s="1143" t="s">
        <v>302</v>
      </c>
      <c r="E28" s="1144"/>
      <c r="F28" s="1144">
        <v>65000</v>
      </c>
      <c r="G28" s="1144">
        <f t="shared" si="1"/>
        <v>65000</v>
      </c>
      <c r="H28" s="1064"/>
      <c r="I28" s="1152"/>
      <c r="J28" s="1064"/>
      <c r="K28" s="1064"/>
      <c r="L28" s="1064"/>
    </row>
    <row r="29" spans="1:12" s="8" customFormat="1" x14ac:dyDescent="0.2">
      <c r="A29" s="81"/>
      <c r="B29" s="635"/>
      <c r="C29" s="1142" t="s">
        <v>530</v>
      </c>
      <c r="D29" s="1143" t="s">
        <v>988</v>
      </c>
      <c r="E29" s="1144"/>
      <c r="F29" s="1144">
        <v>5000</v>
      </c>
      <c r="G29" s="1144">
        <f t="shared" si="1"/>
        <v>5000</v>
      </c>
      <c r="H29" s="1064"/>
      <c r="I29" s="1152"/>
      <c r="J29" s="1064"/>
      <c r="K29" s="1064"/>
      <c r="L29" s="1064"/>
    </row>
    <row r="30" spans="1:12" s="8" customFormat="1" x14ac:dyDescent="0.2">
      <c r="A30" s="81"/>
      <c r="B30" s="635"/>
      <c r="C30" s="1142" t="s">
        <v>531</v>
      </c>
      <c r="D30" s="1143" t="s">
        <v>1075</v>
      </c>
      <c r="E30" s="1144"/>
      <c r="F30" s="1144">
        <v>50000</v>
      </c>
      <c r="G30" s="1144">
        <f t="shared" si="1"/>
        <v>50000</v>
      </c>
      <c r="H30" s="1064"/>
      <c r="I30" s="1152"/>
      <c r="J30" s="1064"/>
      <c r="K30" s="1064"/>
      <c r="L30" s="1064"/>
    </row>
    <row r="31" spans="1:12" s="8" customFormat="1" x14ac:dyDescent="0.2">
      <c r="A31" s="81"/>
      <c r="B31" s="635"/>
      <c r="C31" s="1142" t="s">
        <v>532</v>
      </c>
      <c r="D31" s="1153" t="s">
        <v>1222</v>
      </c>
      <c r="E31" s="1140"/>
      <c r="F31" s="1140">
        <v>2000</v>
      </c>
      <c r="G31" s="1140">
        <f>E31+F31</f>
        <v>2000</v>
      </c>
      <c r="H31" s="1064"/>
      <c r="I31" s="1152"/>
      <c r="J31" s="1064"/>
      <c r="K31" s="1064"/>
      <c r="L31" s="1064"/>
    </row>
    <row r="32" spans="1:12" s="8" customFormat="1" x14ac:dyDescent="0.2">
      <c r="A32" s="81"/>
      <c r="B32" s="635"/>
      <c r="C32" s="1142" t="s">
        <v>533</v>
      </c>
      <c r="D32" s="1153" t="s">
        <v>1329</v>
      </c>
      <c r="E32" s="1140"/>
      <c r="F32" s="1140">
        <v>200</v>
      </c>
      <c r="G32" s="1140">
        <f>E32+F32</f>
        <v>200</v>
      </c>
      <c r="H32" s="1064"/>
      <c r="I32" s="1152"/>
      <c r="J32" s="1064"/>
      <c r="K32" s="1064"/>
      <c r="L32" s="1064"/>
    </row>
    <row r="33" spans="1:12" s="8" customFormat="1" x14ac:dyDescent="0.2">
      <c r="A33" s="81"/>
      <c r="B33" s="635"/>
      <c r="C33" s="1142" t="s">
        <v>534</v>
      </c>
      <c r="D33" s="1153" t="s">
        <v>303</v>
      </c>
      <c r="E33" s="1140"/>
      <c r="F33" s="1140">
        <v>2000</v>
      </c>
      <c r="G33" s="1140">
        <f>E33+F33</f>
        <v>2000</v>
      </c>
      <c r="H33" s="1064"/>
      <c r="I33" s="1152"/>
      <c r="J33" s="1064"/>
      <c r="K33" s="1064"/>
      <c r="L33" s="1064"/>
    </row>
    <row r="34" spans="1:12" s="8" customFormat="1" x14ac:dyDescent="0.2">
      <c r="A34" s="81"/>
      <c r="B34" s="635"/>
      <c r="C34" s="1142" t="s">
        <v>535</v>
      </c>
      <c r="D34" s="1153" t="s">
        <v>305</v>
      </c>
      <c r="E34" s="1140"/>
      <c r="F34" s="1140">
        <v>160</v>
      </c>
      <c r="G34" s="1140">
        <f>E34+F34</f>
        <v>160</v>
      </c>
      <c r="H34" s="1064"/>
      <c r="I34" s="1152"/>
      <c r="J34" s="1064"/>
      <c r="K34" s="1064"/>
      <c r="L34" s="1064"/>
    </row>
    <row r="35" spans="1:12" s="8" customFormat="1" x14ac:dyDescent="0.2">
      <c r="A35" s="81"/>
      <c r="B35" s="635"/>
      <c r="C35" s="1142" t="s">
        <v>552</v>
      </c>
      <c r="D35" s="1143" t="s">
        <v>306</v>
      </c>
      <c r="E35" s="1140"/>
      <c r="F35" s="1140">
        <v>500</v>
      </c>
      <c r="G35" s="1140">
        <f>F35</f>
        <v>500</v>
      </c>
      <c r="H35" s="1064"/>
      <c r="I35" s="1152"/>
      <c r="J35" s="1064"/>
      <c r="K35" s="1064"/>
      <c r="L35" s="1064"/>
    </row>
    <row r="36" spans="1:12" s="8" customFormat="1" x14ac:dyDescent="0.2">
      <c r="A36" s="81"/>
      <c r="B36" s="635"/>
      <c r="C36" s="1142" t="s">
        <v>553</v>
      </c>
      <c r="D36" s="1143" t="s">
        <v>1102</v>
      </c>
      <c r="E36" s="1140"/>
      <c r="F36" s="1140">
        <v>1700</v>
      </c>
      <c r="G36" s="1140">
        <f>SUM(E36:F36)</f>
        <v>1700</v>
      </c>
      <c r="H36" s="1152"/>
      <c r="I36" s="1152"/>
      <c r="J36" s="1064"/>
      <c r="K36" s="1064"/>
      <c r="L36" s="1064"/>
    </row>
    <row r="37" spans="1:12" s="8" customFormat="1" x14ac:dyDescent="0.2">
      <c r="A37" s="81"/>
      <c r="B37" s="635"/>
      <c r="C37" s="1142" t="s">
        <v>554</v>
      </c>
      <c r="D37" s="1143" t="s">
        <v>165</v>
      </c>
      <c r="E37" s="1140"/>
      <c r="F37" s="1140">
        <v>150</v>
      </c>
      <c r="G37" s="1140">
        <f t="shared" ref="G37:G51" si="2">E37+F37</f>
        <v>150</v>
      </c>
      <c r="H37" s="1064"/>
      <c r="I37" s="1152"/>
      <c r="J37" s="1064"/>
      <c r="K37" s="1064"/>
      <c r="L37" s="1064"/>
    </row>
    <row r="38" spans="1:12" s="8" customFormat="1" x14ac:dyDescent="0.2">
      <c r="A38" s="81"/>
      <c r="B38" s="635"/>
      <c r="C38" s="1142" t="s">
        <v>555</v>
      </c>
      <c r="D38" s="1143" t="s">
        <v>166</v>
      </c>
      <c r="E38" s="1140"/>
      <c r="F38" s="1140">
        <v>2000</v>
      </c>
      <c r="G38" s="1140">
        <f t="shared" si="2"/>
        <v>2000</v>
      </c>
      <c r="H38" s="1064"/>
      <c r="I38" s="1152"/>
      <c r="J38" s="1064"/>
      <c r="K38" s="1064"/>
      <c r="L38" s="1064"/>
    </row>
    <row r="39" spans="1:12" s="8" customFormat="1" x14ac:dyDescent="0.2">
      <c r="A39" s="81"/>
      <c r="B39" s="635"/>
      <c r="C39" s="1142" t="s">
        <v>556</v>
      </c>
      <c r="D39" s="1143" t="s">
        <v>279</v>
      </c>
      <c r="E39" s="1140"/>
      <c r="F39" s="1140">
        <v>1000</v>
      </c>
      <c r="G39" s="1140">
        <f t="shared" si="2"/>
        <v>1000</v>
      </c>
      <c r="H39" s="1064"/>
      <c r="I39" s="1152"/>
      <c r="J39" s="1064"/>
      <c r="K39" s="1064"/>
      <c r="L39" s="1064"/>
    </row>
    <row r="40" spans="1:12" s="8" customFormat="1" x14ac:dyDescent="0.2">
      <c r="A40" s="81"/>
      <c r="B40" s="635"/>
      <c r="C40" s="1142" t="s">
        <v>557</v>
      </c>
      <c r="D40" s="1143" t="s">
        <v>280</v>
      </c>
      <c r="E40" s="1140"/>
      <c r="F40" s="1140">
        <v>5000</v>
      </c>
      <c r="G40" s="1140">
        <f t="shared" si="2"/>
        <v>5000</v>
      </c>
      <c r="H40" s="1064"/>
      <c r="I40" s="1152"/>
      <c r="J40" s="1064"/>
      <c r="K40" s="1064"/>
      <c r="L40" s="1064"/>
    </row>
    <row r="41" spans="1:12" s="8" customFormat="1" x14ac:dyDescent="0.2">
      <c r="A41" s="81"/>
      <c r="B41" s="635"/>
      <c r="C41" s="1142" t="s">
        <v>558</v>
      </c>
      <c r="D41" s="1143" t="s">
        <v>1358</v>
      </c>
      <c r="E41" s="1140"/>
      <c r="F41" s="1154">
        <v>150</v>
      </c>
      <c r="G41" s="1140">
        <f t="shared" si="2"/>
        <v>150</v>
      </c>
      <c r="H41" s="1064"/>
      <c r="I41" s="1152"/>
      <c r="J41" s="1064"/>
      <c r="K41" s="1064"/>
      <c r="L41" s="1064"/>
    </row>
    <row r="42" spans="1:12" s="8" customFormat="1" x14ac:dyDescent="0.2">
      <c r="A42" s="81"/>
      <c r="B42" s="635"/>
      <c r="C42" s="1142" t="s">
        <v>559</v>
      </c>
      <c r="D42" s="1143" t="s">
        <v>900</v>
      </c>
      <c r="E42" s="1140"/>
      <c r="F42" s="1140">
        <v>75</v>
      </c>
      <c r="G42" s="1140">
        <f t="shared" si="2"/>
        <v>75</v>
      </c>
      <c r="H42" s="1064"/>
      <c r="I42" s="1152"/>
      <c r="J42" s="1064"/>
      <c r="K42" s="1064"/>
      <c r="L42" s="1064"/>
    </row>
    <row r="43" spans="1:12" s="8" customFormat="1" x14ac:dyDescent="0.2">
      <c r="A43" s="81"/>
      <c r="B43" s="635"/>
      <c r="C43" s="1142" t="s">
        <v>560</v>
      </c>
      <c r="D43" s="1143" t="s">
        <v>924</v>
      </c>
      <c r="E43" s="1140"/>
      <c r="F43" s="1140">
        <v>0</v>
      </c>
      <c r="G43" s="1140">
        <f t="shared" si="2"/>
        <v>0</v>
      </c>
      <c r="H43" s="1064"/>
      <c r="I43" s="1152"/>
      <c r="J43" s="1064"/>
      <c r="K43" s="1064"/>
      <c r="L43" s="1064"/>
    </row>
    <row r="44" spans="1:12" s="8" customFormat="1" ht="12.75" customHeight="1" x14ac:dyDescent="0.2">
      <c r="A44" s="81"/>
      <c r="B44" s="635"/>
      <c r="C44" s="1142" t="s">
        <v>612</v>
      </c>
      <c r="D44" s="1143" t="s">
        <v>991</v>
      </c>
      <c r="E44" s="1140"/>
      <c r="F44" s="1140">
        <v>900</v>
      </c>
      <c r="G44" s="1140">
        <f t="shared" si="2"/>
        <v>900</v>
      </c>
      <c r="H44" s="1064"/>
      <c r="I44" s="1152"/>
      <c r="J44" s="1064"/>
      <c r="K44" s="1064"/>
      <c r="L44" s="1064"/>
    </row>
    <row r="45" spans="1:12" s="8" customFormat="1" x14ac:dyDescent="0.2">
      <c r="A45" s="81"/>
      <c r="B45" s="635"/>
      <c r="C45" s="1142" t="s">
        <v>613</v>
      </c>
      <c r="D45" s="1155" t="s">
        <v>925</v>
      </c>
      <c r="E45" s="1156"/>
      <c r="F45" s="1156">
        <v>75</v>
      </c>
      <c r="G45" s="1156">
        <f t="shared" si="2"/>
        <v>75</v>
      </c>
      <c r="H45" s="1064"/>
      <c r="I45" s="1152"/>
      <c r="J45" s="1064"/>
      <c r="K45" s="1064"/>
      <c r="L45" s="1064"/>
    </row>
    <row r="46" spans="1:12" s="8" customFormat="1" x14ac:dyDescent="0.2">
      <c r="A46" s="81"/>
      <c r="B46" s="635"/>
      <c r="C46" s="1142" t="s">
        <v>614</v>
      </c>
      <c r="D46" s="1155" t="s">
        <v>989</v>
      </c>
      <c r="E46" s="1156"/>
      <c r="F46" s="1156">
        <v>50</v>
      </c>
      <c r="G46" s="1156">
        <f t="shared" si="2"/>
        <v>50</v>
      </c>
      <c r="H46" s="1064"/>
      <c r="I46" s="1152"/>
      <c r="J46" s="1064"/>
      <c r="K46" s="1064"/>
      <c r="L46" s="1064"/>
    </row>
    <row r="47" spans="1:12" s="8" customFormat="1" ht="24" x14ac:dyDescent="0.2">
      <c r="A47" s="81"/>
      <c r="B47" s="635"/>
      <c r="C47" s="1138" t="s">
        <v>615</v>
      </c>
      <c r="D47" s="1157" t="s">
        <v>990</v>
      </c>
      <c r="E47" s="1156"/>
      <c r="F47" s="1156">
        <v>150</v>
      </c>
      <c r="G47" s="1156">
        <f t="shared" si="2"/>
        <v>150</v>
      </c>
      <c r="H47" s="1064"/>
      <c r="I47" s="1152"/>
      <c r="J47" s="1064"/>
      <c r="K47" s="1064"/>
      <c r="L47" s="1064"/>
    </row>
    <row r="48" spans="1:12" s="8" customFormat="1" x14ac:dyDescent="0.2">
      <c r="A48" s="81"/>
      <c r="B48" s="635"/>
      <c r="C48" s="1142" t="s">
        <v>112</v>
      </c>
      <c r="D48" s="1155" t="s">
        <v>996</v>
      </c>
      <c r="E48" s="1156"/>
      <c r="F48" s="1156">
        <v>200</v>
      </c>
      <c r="G48" s="1156">
        <f t="shared" si="2"/>
        <v>200</v>
      </c>
      <c r="H48" s="1064"/>
      <c r="I48" s="1152"/>
      <c r="J48" s="1064"/>
      <c r="K48" s="1064"/>
      <c r="L48" s="1064"/>
    </row>
    <row r="49" spans="1:12" s="8" customFormat="1" ht="18.75" customHeight="1" x14ac:dyDescent="0.2">
      <c r="A49" s="81"/>
      <c r="B49" s="635"/>
      <c r="C49" s="1142" t="s">
        <v>640</v>
      </c>
      <c r="D49" s="1157" t="s">
        <v>1196</v>
      </c>
      <c r="E49" s="1156"/>
      <c r="F49" s="1156">
        <v>1000</v>
      </c>
      <c r="G49" s="1156">
        <f t="shared" si="2"/>
        <v>1000</v>
      </c>
      <c r="H49" s="1064"/>
      <c r="I49" s="1158"/>
      <c r="J49" s="1064"/>
      <c r="K49" s="1064"/>
      <c r="L49" s="1064"/>
    </row>
    <row r="50" spans="1:12" s="8" customFormat="1" ht="15" customHeight="1" x14ac:dyDescent="0.2">
      <c r="A50" s="81"/>
      <c r="B50" s="635"/>
      <c r="C50" s="1142" t="s">
        <v>641</v>
      </c>
      <c r="D50" s="1155" t="s">
        <v>1214</v>
      </c>
      <c r="E50" s="1156"/>
      <c r="F50" s="1156">
        <v>1000</v>
      </c>
      <c r="G50" s="1156">
        <f t="shared" si="2"/>
        <v>1000</v>
      </c>
      <c r="H50" s="1064"/>
      <c r="I50" s="1152"/>
      <c r="J50" s="1064"/>
      <c r="K50" s="1064"/>
      <c r="L50" s="1064"/>
    </row>
    <row r="51" spans="1:12" s="8" customFormat="1" ht="15" customHeight="1" x14ac:dyDescent="0.2">
      <c r="A51" s="81"/>
      <c r="B51" s="635"/>
      <c r="C51" s="1142" t="s">
        <v>115</v>
      </c>
      <c r="D51" s="1155" t="s">
        <v>1106</v>
      </c>
      <c r="E51" s="1156"/>
      <c r="F51" s="1156">
        <v>200</v>
      </c>
      <c r="G51" s="1156">
        <f t="shared" si="2"/>
        <v>200</v>
      </c>
      <c r="H51" s="1064"/>
      <c r="I51" s="1152"/>
      <c r="J51" s="1064"/>
      <c r="K51" s="1064"/>
      <c r="L51" s="1064"/>
    </row>
    <row r="52" spans="1:12" s="8" customFormat="1" ht="15" customHeight="1" x14ac:dyDescent="0.2">
      <c r="A52" s="81"/>
      <c r="B52" s="635"/>
      <c r="C52" s="1142"/>
      <c r="D52" s="1155"/>
      <c r="E52" s="1156"/>
      <c r="F52" s="1156"/>
      <c r="G52" s="1156"/>
      <c r="H52" s="1064"/>
      <c r="I52" s="1152"/>
      <c r="J52" s="1064"/>
      <c r="K52" s="1064"/>
      <c r="L52" s="1064"/>
    </row>
    <row r="53" spans="1:12" s="8" customFormat="1" ht="15" customHeight="1" x14ac:dyDescent="0.2">
      <c r="A53" s="81"/>
      <c r="B53" s="635"/>
      <c r="C53" s="1142"/>
      <c r="D53" s="1155"/>
      <c r="E53" s="1156"/>
      <c r="F53" s="1156"/>
      <c r="G53" s="1156"/>
      <c r="H53" s="1064"/>
      <c r="I53" s="1152"/>
      <c r="J53" s="1064"/>
      <c r="K53" s="1064"/>
      <c r="L53" s="1064"/>
    </row>
    <row r="54" spans="1:12" s="8" customFormat="1" ht="15" customHeight="1" x14ac:dyDescent="0.2">
      <c r="A54" s="81"/>
      <c r="B54" s="635"/>
      <c r="C54" s="1142"/>
      <c r="D54" s="1155"/>
      <c r="E54" s="1156"/>
      <c r="F54" s="1156"/>
      <c r="G54" s="1156"/>
      <c r="H54" s="1064"/>
      <c r="I54" s="1152"/>
      <c r="J54" s="1064"/>
      <c r="K54" s="1064"/>
      <c r="L54" s="1064"/>
    </row>
    <row r="55" spans="1:12" s="8" customFormat="1" ht="15" customHeight="1" x14ac:dyDescent="0.2">
      <c r="A55" s="81"/>
      <c r="B55" s="635"/>
      <c r="C55" s="1142"/>
      <c r="D55" s="1155"/>
      <c r="E55" s="1156"/>
      <c r="F55" s="1156"/>
      <c r="G55" s="1156"/>
      <c r="H55" s="1064"/>
      <c r="I55" s="1152"/>
      <c r="J55" s="1064"/>
      <c r="K55" s="1064"/>
      <c r="L55" s="1064"/>
    </row>
    <row r="56" spans="1:12" s="8" customFormat="1" ht="15" customHeight="1" x14ac:dyDescent="0.2">
      <c r="A56" s="81"/>
      <c r="B56" s="635"/>
      <c r="C56" s="1142"/>
      <c r="D56" s="1155"/>
      <c r="E56" s="1156"/>
      <c r="F56" s="1156"/>
      <c r="G56" s="1156"/>
      <c r="H56" s="1064"/>
      <c r="I56" s="1152"/>
      <c r="J56" s="1064"/>
      <c r="K56" s="1064"/>
      <c r="L56" s="1064"/>
    </row>
    <row r="57" spans="1:12" s="8" customFormat="1" ht="15" customHeight="1" x14ac:dyDescent="0.2">
      <c r="A57" s="81"/>
      <c r="B57" s="635"/>
      <c r="C57" s="1142"/>
      <c r="D57" s="1155"/>
      <c r="E57" s="1156"/>
      <c r="F57" s="1156"/>
      <c r="G57" s="1156"/>
      <c r="H57" s="1064"/>
      <c r="I57" s="1152"/>
      <c r="J57" s="1064"/>
      <c r="K57" s="1064"/>
      <c r="L57" s="1064"/>
    </row>
    <row r="58" spans="1:12" s="8" customFormat="1" ht="12.75" thickBot="1" x14ac:dyDescent="0.25">
      <c r="A58" s="81"/>
      <c r="B58" s="635"/>
      <c r="C58" s="636" t="s">
        <v>116</v>
      </c>
      <c r="D58" s="1180" t="s">
        <v>979</v>
      </c>
      <c r="E58" s="1181">
        <v>0</v>
      </c>
      <c r="F58" s="1181">
        <v>780</v>
      </c>
      <c r="G58" s="1181">
        <f>SUM(E58:F58)</f>
        <v>780</v>
      </c>
      <c r="H58" s="1086"/>
      <c r="I58" s="1182"/>
      <c r="J58" s="1086"/>
      <c r="K58" s="1086"/>
      <c r="L58" s="1086"/>
    </row>
    <row r="59" spans="1:12" s="8" customFormat="1" ht="12.75" thickBot="1" x14ac:dyDescent="0.25">
      <c r="A59" s="81"/>
      <c r="B59" s="635"/>
      <c r="C59" s="637" t="s">
        <v>117</v>
      </c>
      <c r="D59" s="1177" t="s">
        <v>448</v>
      </c>
      <c r="E59" s="682">
        <f>SUM(E23:E58)</f>
        <v>150640</v>
      </c>
      <c r="F59" s="682">
        <f>SUM(F27:F58)</f>
        <v>158790</v>
      </c>
      <c r="G59" s="682">
        <f>SUM(G23:G58)</f>
        <v>309430</v>
      </c>
      <c r="H59" s="1089"/>
      <c r="I59" s="1089"/>
      <c r="J59" s="1089"/>
      <c r="K59" s="1089"/>
      <c r="L59" s="1090"/>
    </row>
    <row r="60" spans="1:12" ht="12.75" thickBot="1" x14ac:dyDescent="0.25">
      <c r="B60" s="634"/>
      <c r="C60" s="1165"/>
      <c r="D60" s="1191"/>
      <c r="E60" s="652"/>
      <c r="F60" s="652"/>
      <c r="G60" s="652"/>
      <c r="H60" s="1192"/>
      <c r="I60" s="1192"/>
      <c r="J60" s="1192"/>
      <c r="K60" s="1192"/>
      <c r="L60" s="1192"/>
    </row>
    <row r="61" spans="1:12" ht="12.75" thickBot="1" x14ac:dyDescent="0.25">
      <c r="B61" s="634"/>
      <c r="C61" s="637" t="s">
        <v>120</v>
      </c>
      <c r="D61" s="1194" t="s">
        <v>1028</v>
      </c>
      <c r="E61" s="683">
        <f>E21+E59</f>
        <v>156490</v>
      </c>
      <c r="F61" s="683">
        <f>F21+F59</f>
        <v>273631</v>
      </c>
      <c r="G61" s="683">
        <f>G21+G59</f>
        <v>430121</v>
      </c>
      <c r="H61" s="1178"/>
      <c r="I61" s="1178"/>
      <c r="J61" s="1178"/>
      <c r="K61" s="1178"/>
      <c r="L61" s="1179"/>
    </row>
    <row r="62" spans="1:12" x14ac:dyDescent="0.2">
      <c r="B62" s="634"/>
      <c r="C62" s="1173"/>
      <c r="D62" s="1193"/>
      <c r="E62" s="1183"/>
      <c r="F62" s="1183"/>
      <c r="G62" s="1183"/>
      <c r="H62" s="1176"/>
      <c r="I62" s="1176"/>
      <c r="J62" s="1176"/>
      <c r="K62" s="1176"/>
      <c r="L62" s="1176"/>
    </row>
    <row r="63" spans="1:12" x14ac:dyDescent="0.2">
      <c r="B63" s="634"/>
      <c r="C63" s="1142" t="s">
        <v>123</v>
      </c>
      <c r="D63" s="1161" t="s">
        <v>320</v>
      </c>
      <c r="E63" s="1145"/>
      <c r="F63" s="1145"/>
      <c r="G63" s="1145"/>
      <c r="H63" s="1141"/>
      <c r="I63" s="1141"/>
      <c r="J63" s="1141"/>
      <c r="K63" s="1141"/>
      <c r="L63" s="1141"/>
    </row>
    <row r="64" spans="1:12" x14ac:dyDescent="0.2">
      <c r="B64" s="634"/>
      <c r="C64" s="1142" t="s">
        <v>124</v>
      </c>
      <c r="D64" s="1139" t="s">
        <v>445</v>
      </c>
      <c r="E64" s="1145"/>
      <c r="F64" s="1145"/>
      <c r="G64" s="1145"/>
      <c r="H64" s="1141"/>
      <c r="I64" s="1141"/>
      <c r="J64" s="1141"/>
      <c r="K64" s="1141"/>
      <c r="L64" s="1141"/>
    </row>
    <row r="65" spans="2:12" x14ac:dyDescent="0.2">
      <c r="B65" s="634"/>
      <c r="C65" s="1142"/>
      <c r="D65" s="1160"/>
      <c r="E65" s="1145"/>
      <c r="F65" s="1145"/>
      <c r="G65" s="1145"/>
      <c r="H65" s="1141"/>
      <c r="I65" s="1141"/>
      <c r="J65" s="1141"/>
      <c r="K65" s="1141"/>
      <c r="L65" s="1141"/>
    </row>
    <row r="66" spans="2:12" x14ac:dyDescent="0.2">
      <c r="B66" s="634"/>
      <c r="C66" s="1142" t="s">
        <v>125</v>
      </c>
      <c r="D66" s="1150" t="s">
        <v>1031</v>
      </c>
      <c r="E66" s="1151">
        <f>SUM(E65)</f>
        <v>0</v>
      </c>
      <c r="F66" s="1151">
        <f t="shared" ref="F66:G66" si="3">SUM(F65)</f>
        <v>0</v>
      </c>
      <c r="G66" s="1151">
        <f t="shared" si="3"/>
        <v>0</v>
      </c>
      <c r="H66" s="1141"/>
      <c r="I66" s="1141"/>
      <c r="J66" s="1141"/>
      <c r="K66" s="1141"/>
      <c r="L66" s="1141"/>
    </row>
    <row r="67" spans="2:12" x14ac:dyDescent="0.2">
      <c r="B67" s="634"/>
      <c r="C67" s="1142"/>
      <c r="D67" s="1150"/>
      <c r="E67" s="1151"/>
      <c r="F67" s="1151"/>
      <c r="G67" s="1151"/>
      <c r="H67" s="1141"/>
      <c r="I67" s="1141"/>
      <c r="J67" s="1141"/>
      <c r="K67" s="1141"/>
      <c r="L67" s="1141"/>
    </row>
    <row r="68" spans="2:12" x14ac:dyDescent="0.2">
      <c r="B68" s="634"/>
      <c r="C68" s="1142" t="s">
        <v>126</v>
      </c>
      <c r="D68" s="1139" t="s">
        <v>447</v>
      </c>
      <c r="E68" s="1151"/>
      <c r="F68" s="1151"/>
      <c r="G68" s="1151"/>
      <c r="H68" s="1141"/>
      <c r="I68" s="1141"/>
      <c r="J68" s="1141"/>
      <c r="K68" s="1141"/>
      <c r="L68" s="1141"/>
    </row>
    <row r="69" spans="2:12" x14ac:dyDescent="0.2">
      <c r="B69" s="634"/>
      <c r="C69" s="1142"/>
      <c r="D69" s="1143"/>
      <c r="E69" s="1144"/>
      <c r="F69" s="1144"/>
      <c r="G69" s="1144"/>
      <c r="H69" s="1141"/>
      <c r="I69" s="1141"/>
      <c r="J69" s="1141"/>
      <c r="K69" s="1141"/>
      <c r="L69" s="1141"/>
    </row>
    <row r="70" spans="2:12" x14ac:dyDescent="0.2">
      <c r="B70" s="634"/>
      <c r="C70" s="1162" t="s">
        <v>129</v>
      </c>
      <c r="D70" s="1139" t="s">
        <v>1107</v>
      </c>
      <c r="E70" s="1151">
        <f>SUM(E69)</f>
        <v>0</v>
      </c>
      <c r="F70" s="1151"/>
      <c r="G70" s="1151">
        <f>SUM(G69)</f>
        <v>0</v>
      </c>
      <c r="H70" s="1141"/>
      <c r="I70" s="1141"/>
      <c r="J70" s="1141"/>
      <c r="K70" s="1141"/>
      <c r="L70" s="1141"/>
    </row>
    <row r="71" spans="2:12" ht="12.75" thickBot="1" x14ac:dyDescent="0.25">
      <c r="B71" s="634"/>
      <c r="C71" s="1184"/>
      <c r="D71" s="1185"/>
      <c r="E71" s="1186"/>
      <c r="F71" s="1186"/>
      <c r="G71" s="1186"/>
      <c r="H71" s="1172"/>
      <c r="I71" s="1172"/>
      <c r="J71" s="1172"/>
      <c r="K71" s="1172"/>
      <c r="L71" s="1172"/>
    </row>
    <row r="72" spans="2:12" ht="12.75" thickBot="1" x14ac:dyDescent="0.25">
      <c r="B72" s="634"/>
      <c r="C72" s="916" t="s">
        <v>132</v>
      </c>
      <c r="D72" s="1190" t="s">
        <v>1029</v>
      </c>
      <c r="E72" s="682">
        <f>E66+E70</f>
        <v>0</v>
      </c>
      <c r="F72" s="682">
        <f t="shared" ref="F72:G72" si="4">F66+F70</f>
        <v>0</v>
      </c>
      <c r="G72" s="682">
        <f t="shared" si="4"/>
        <v>0</v>
      </c>
      <c r="H72" s="1178"/>
      <c r="I72" s="1178"/>
      <c r="J72" s="1178"/>
      <c r="K72" s="1178"/>
      <c r="L72" s="1179"/>
    </row>
    <row r="73" spans="2:12" x14ac:dyDescent="0.2">
      <c r="B73" s="634"/>
      <c r="C73" s="1187"/>
      <c r="D73" s="1188"/>
      <c r="E73" s="1189"/>
      <c r="F73" s="1189"/>
      <c r="G73" s="1189"/>
      <c r="H73" s="1176"/>
      <c r="I73" s="1176"/>
      <c r="J73" s="1176"/>
      <c r="K73" s="1176"/>
      <c r="L73" s="1176"/>
    </row>
    <row r="74" spans="2:12" ht="24" x14ac:dyDescent="0.2">
      <c r="B74" s="634"/>
      <c r="C74" s="1163" t="s">
        <v>135</v>
      </c>
      <c r="D74" s="1139" t="s">
        <v>1032</v>
      </c>
      <c r="E74" s="1159">
        <f>E21+E66</f>
        <v>5850</v>
      </c>
      <c r="F74" s="1159">
        <f>F21+F66</f>
        <v>114841</v>
      </c>
      <c r="G74" s="1159">
        <f>G21+G66</f>
        <v>120691</v>
      </c>
      <c r="H74" s="1141"/>
      <c r="I74" s="1141"/>
      <c r="J74" s="1141"/>
      <c r="K74" s="1141"/>
      <c r="L74" s="1141"/>
    </row>
    <row r="75" spans="2:12" ht="24" x14ac:dyDescent="0.2">
      <c r="B75" s="634"/>
      <c r="C75" s="1163" t="s">
        <v>136</v>
      </c>
      <c r="D75" s="1139" t="s">
        <v>1033</v>
      </c>
      <c r="E75" s="1159">
        <f>E59+E70</f>
        <v>150640</v>
      </c>
      <c r="F75" s="1159">
        <f t="shared" ref="F75:G75" si="5">F59+F70</f>
        <v>158790</v>
      </c>
      <c r="G75" s="1159">
        <f t="shared" si="5"/>
        <v>309430</v>
      </c>
      <c r="H75" s="1141"/>
      <c r="I75" s="1141"/>
      <c r="J75" s="1141"/>
      <c r="K75" s="1141"/>
      <c r="L75" s="1141"/>
    </row>
    <row r="76" spans="2:12" ht="12.75" thickBot="1" x14ac:dyDescent="0.25">
      <c r="B76" s="634"/>
      <c r="C76" s="1184"/>
      <c r="D76" s="1195"/>
      <c r="E76" s="1196"/>
      <c r="F76" s="1196"/>
      <c r="G76" s="1196"/>
      <c r="H76" s="1172"/>
      <c r="I76" s="1172"/>
      <c r="J76" s="1172"/>
      <c r="K76" s="1172"/>
      <c r="L76" s="1172"/>
    </row>
    <row r="77" spans="2:12" ht="24.75" thickBot="1" x14ac:dyDescent="0.25">
      <c r="B77" s="634"/>
      <c r="C77" s="917" t="s">
        <v>139</v>
      </c>
      <c r="D77" s="1190" t="s">
        <v>1030</v>
      </c>
      <c r="E77" s="683">
        <f>E61+E72</f>
        <v>156490</v>
      </c>
      <c r="F77" s="683">
        <f>F61+F72</f>
        <v>273631</v>
      </c>
      <c r="G77" s="683">
        <f>G61+G72</f>
        <v>430121</v>
      </c>
      <c r="H77" s="1178"/>
      <c r="I77" s="1178"/>
      <c r="J77" s="1178"/>
      <c r="K77" s="1178"/>
      <c r="L77" s="1179"/>
    </row>
    <row r="78" spans="2:12" x14ac:dyDescent="0.2">
      <c r="I78" s="598"/>
    </row>
    <row r="81" spans="8:8" x14ac:dyDescent="0.2">
      <c r="H81" s="677"/>
    </row>
  </sheetData>
  <sheetProtection selectLockedCells="1" selectUnlockedCells="1"/>
  <mergeCells count="9">
    <mergeCell ref="H7:I7"/>
    <mergeCell ref="J7:L7"/>
    <mergeCell ref="C1:G1"/>
    <mergeCell ref="D6:G6"/>
    <mergeCell ref="C7:C8"/>
    <mergeCell ref="D7:D8"/>
    <mergeCell ref="E7:G7"/>
    <mergeCell ref="C3:G3"/>
    <mergeCell ref="C4:G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85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AB139"/>
  <sheetViews>
    <sheetView workbookViewId="0">
      <pane xSplit="3" ySplit="9" topLeftCell="D125" activePane="bottomRight" state="frozen"/>
      <selection activeCell="B65" sqref="B65"/>
      <selection pane="topRight" activeCell="B65" sqref="B65"/>
      <selection pane="bottomLeft" activeCell="B65" sqref="B65"/>
      <selection pane="bottomRight" activeCell="N146" sqref="N146"/>
    </sheetView>
  </sheetViews>
  <sheetFormatPr defaultColWidth="9.140625" defaultRowHeight="14.1" customHeight="1" x14ac:dyDescent="0.2"/>
  <cols>
    <col min="1" max="1" width="1.28515625" style="47" customWidth="1"/>
    <col min="2" max="2" width="3.7109375" style="203" customWidth="1"/>
    <col min="3" max="3" width="41.42578125" style="208" customWidth="1"/>
    <col min="4" max="4" width="9.85546875" style="48" customWidth="1"/>
    <col min="5" max="7" width="8.7109375" style="48" customWidth="1"/>
    <col min="8" max="10" width="7.85546875" style="48" customWidth="1"/>
    <col min="11" max="13" width="8.42578125" style="52" customWidth="1"/>
    <col min="14" max="16" width="9.85546875" style="57" customWidth="1"/>
    <col min="17" max="17" width="7.28515625" style="57" customWidth="1"/>
    <col min="18" max="18" width="8.28515625" style="47" customWidth="1"/>
    <col min="19" max="19" width="7.5703125" style="47" customWidth="1"/>
    <col min="20" max="20" width="8.28515625" style="47" customWidth="1"/>
    <col min="21" max="16384" width="9.140625" style="47"/>
  </cols>
  <sheetData>
    <row r="1" spans="1:19" ht="12.75" customHeight="1" x14ac:dyDescent="0.2">
      <c r="B1" s="1830" t="s">
        <v>1383</v>
      </c>
      <c r="C1" s="1830"/>
      <c r="D1" s="1830"/>
      <c r="E1" s="1830"/>
      <c r="F1" s="1830"/>
      <c r="G1" s="1830"/>
      <c r="H1" s="1830"/>
      <c r="I1" s="1830"/>
      <c r="J1" s="1830"/>
      <c r="K1" s="1830"/>
      <c r="L1" s="1830"/>
      <c r="M1" s="1830"/>
      <c r="N1" s="1781"/>
      <c r="O1" s="1781"/>
      <c r="P1" s="1781"/>
      <c r="Q1" s="1781"/>
    </row>
    <row r="2" spans="1:19" ht="14.1" customHeight="1" x14ac:dyDescent="0.2">
      <c r="B2" s="1831" t="s">
        <v>77</v>
      </c>
      <c r="C2" s="1831"/>
      <c r="D2" s="1831"/>
      <c r="E2" s="1831"/>
      <c r="F2" s="1831"/>
      <c r="G2" s="1831"/>
      <c r="H2" s="1831"/>
      <c r="I2" s="1831"/>
      <c r="J2" s="1831"/>
      <c r="K2" s="1831"/>
      <c r="L2" s="1831"/>
      <c r="M2" s="1831"/>
      <c r="N2" s="1781"/>
      <c r="O2" s="1781"/>
      <c r="P2" s="1781"/>
      <c r="Q2" s="1781"/>
    </row>
    <row r="3" spans="1:19" ht="14.1" customHeight="1" x14ac:dyDescent="0.2">
      <c r="B3" s="209"/>
      <c r="C3" s="1840" t="s">
        <v>1185</v>
      </c>
      <c r="D3" s="1840"/>
      <c r="E3" s="1840"/>
      <c r="F3" s="1840"/>
      <c r="G3" s="1840"/>
      <c r="H3" s="1840"/>
      <c r="I3" s="1840"/>
      <c r="J3" s="1840"/>
      <c r="K3" s="1840"/>
      <c r="L3" s="1840"/>
      <c r="M3" s="1840"/>
      <c r="N3" s="1840"/>
      <c r="O3" s="1840"/>
      <c r="P3" s="1840"/>
      <c r="Q3" s="1840"/>
    </row>
    <row r="4" spans="1:19" ht="14.25" customHeight="1" thickBot="1" x14ac:dyDescent="0.25">
      <c r="B4" s="1832" t="s">
        <v>295</v>
      </c>
      <c r="C4" s="1832"/>
      <c r="D4" s="1832"/>
      <c r="E4" s="1832"/>
      <c r="F4" s="1832"/>
      <c r="G4" s="1832"/>
      <c r="H4" s="1832"/>
      <c r="I4" s="1832"/>
      <c r="J4" s="1832"/>
      <c r="K4" s="1832"/>
      <c r="L4" s="1832"/>
      <c r="M4" s="1832"/>
      <c r="N4" s="1816"/>
      <c r="O4" s="1816"/>
      <c r="P4" s="1816"/>
      <c r="Q4" s="1816"/>
    </row>
    <row r="5" spans="1:19" ht="24" customHeight="1" thickBot="1" x14ac:dyDescent="0.25">
      <c r="B5" s="1833" t="s">
        <v>460</v>
      </c>
      <c r="C5" s="1244" t="s">
        <v>57</v>
      </c>
      <c r="D5" s="1245" t="s">
        <v>58</v>
      </c>
      <c r="E5" s="1826" t="s">
        <v>59</v>
      </c>
      <c r="F5" s="1827"/>
      <c r="G5" s="1829"/>
      <c r="H5" s="1826" t="s">
        <v>60</v>
      </c>
      <c r="I5" s="1827"/>
      <c r="J5" s="1829"/>
      <c r="K5" s="1826" t="s">
        <v>461</v>
      </c>
      <c r="L5" s="1827"/>
      <c r="M5" s="1828"/>
      <c r="N5" s="1854" t="s">
        <v>462</v>
      </c>
      <c r="O5" s="1852"/>
      <c r="P5" s="1852"/>
      <c r="Q5" s="1852" t="s">
        <v>463</v>
      </c>
      <c r="R5" s="1852"/>
      <c r="S5" s="1853"/>
    </row>
    <row r="6" spans="1:19" ht="1.9" hidden="1" customHeight="1" thickBot="1" x14ac:dyDescent="0.25">
      <c r="B6" s="1834"/>
      <c r="C6" s="207"/>
      <c r="D6" s="73"/>
      <c r="E6" s="73"/>
      <c r="F6" s="73"/>
      <c r="G6" s="73"/>
      <c r="H6" s="73"/>
      <c r="I6" s="74"/>
      <c r="J6" s="74"/>
      <c r="K6" s="74"/>
      <c r="L6" s="1197"/>
      <c r="M6" s="1257"/>
      <c r="N6" s="1273"/>
      <c r="O6" s="1199"/>
      <c r="P6" s="1199"/>
      <c r="Q6" s="1199"/>
      <c r="R6" s="1200"/>
      <c r="S6" s="1246"/>
    </row>
    <row r="7" spans="1:19" s="168" customFormat="1" ht="23.25" customHeight="1" thickBot="1" x14ac:dyDescent="0.25">
      <c r="B7" s="1834"/>
      <c r="C7" s="207"/>
      <c r="D7" s="73"/>
      <c r="E7" s="1855" t="s">
        <v>308</v>
      </c>
      <c r="F7" s="1856"/>
      <c r="G7" s="1856"/>
      <c r="H7" s="1856"/>
      <c r="I7" s="1856"/>
      <c r="J7" s="1856"/>
      <c r="K7" s="1856"/>
      <c r="L7" s="1856"/>
      <c r="M7" s="1857"/>
      <c r="N7" s="1849" t="s">
        <v>1134</v>
      </c>
      <c r="O7" s="1850"/>
      <c r="P7" s="1850"/>
      <c r="Q7" s="1850"/>
      <c r="R7" s="1850"/>
      <c r="S7" s="1851"/>
    </row>
    <row r="8" spans="1:19" s="46" customFormat="1" ht="30.75" customHeight="1" thickBot="1" x14ac:dyDescent="0.25">
      <c r="B8" s="1834"/>
      <c r="C8" s="1836" t="s">
        <v>85</v>
      </c>
      <c r="D8" s="1838" t="s">
        <v>464</v>
      </c>
      <c r="E8" s="1841" t="s">
        <v>465</v>
      </c>
      <c r="F8" s="1841"/>
      <c r="G8" s="1842"/>
      <c r="H8" s="1841" t="s">
        <v>466</v>
      </c>
      <c r="I8" s="1841"/>
      <c r="J8" s="1841"/>
      <c r="K8" s="1843" t="s">
        <v>467</v>
      </c>
      <c r="L8" s="1844"/>
      <c r="M8" s="1845"/>
      <c r="N8" s="1846" t="s">
        <v>62</v>
      </c>
      <c r="O8" s="1847"/>
      <c r="P8" s="1847"/>
      <c r="Q8" s="1847" t="s">
        <v>63</v>
      </c>
      <c r="R8" s="1847"/>
      <c r="S8" s="1848"/>
    </row>
    <row r="9" spans="1:19" s="46" customFormat="1" ht="41.25" customHeight="1" thickBot="1" x14ac:dyDescent="0.25">
      <c r="B9" s="1835"/>
      <c r="C9" s="1837"/>
      <c r="D9" s="1839"/>
      <c r="E9" s="1299" t="s">
        <v>1405</v>
      </c>
      <c r="F9" s="1247" t="s">
        <v>1406</v>
      </c>
      <c r="G9" s="1296" t="s">
        <v>1407</v>
      </c>
      <c r="H9" s="1299" t="s">
        <v>1405</v>
      </c>
      <c r="I9" s="1247" t="s">
        <v>1406</v>
      </c>
      <c r="J9" s="1296" t="s">
        <v>1407</v>
      </c>
      <c r="K9" s="1250" t="s">
        <v>1405</v>
      </c>
      <c r="L9" s="1248" t="s">
        <v>1406</v>
      </c>
      <c r="M9" s="1249" t="s">
        <v>1407</v>
      </c>
      <c r="N9" s="1274" t="s">
        <v>1405</v>
      </c>
      <c r="O9" s="1248" t="s">
        <v>1406</v>
      </c>
      <c r="P9" s="1283" t="s">
        <v>1407</v>
      </c>
      <c r="Q9" s="1250" t="s">
        <v>1405</v>
      </c>
      <c r="R9" s="1248" t="s">
        <v>1406</v>
      </c>
      <c r="S9" s="1249" t="s">
        <v>1407</v>
      </c>
    </row>
    <row r="10" spans="1:19" ht="14.1" customHeight="1" thickBot="1" x14ac:dyDescent="0.25">
      <c r="A10" s="645"/>
      <c r="B10" s="641"/>
      <c r="C10" s="49" t="s">
        <v>77</v>
      </c>
      <c r="D10" s="1297"/>
      <c r="E10" s="50"/>
      <c r="F10" s="50"/>
      <c r="G10" s="1297"/>
      <c r="H10" s="50"/>
      <c r="I10" s="50"/>
      <c r="J10" s="1297"/>
      <c r="K10" s="51"/>
      <c r="L10" s="51"/>
      <c r="M10" s="1254"/>
      <c r="N10" s="1275"/>
      <c r="O10" s="1276"/>
      <c r="P10" s="1284"/>
      <c r="Q10" s="1277"/>
      <c r="R10" s="1278"/>
      <c r="S10" s="1279"/>
    </row>
    <row r="11" spans="1:19" ht="14.1" customHeight="1" x14ac:dyDescent="0.2">
      <c r="A11" s="645"/>
      <c r="B11" s="641"/>
      <c r="C11" s="49"/>
      <c r="D11" s="1297"/>
      <c r="E11" s="50"/>
      <c r="F11" s="50"/>
      <c r="G11" s="1297"/>
      <c r="H11" s="50"/>
      <c r="I11" s="50"/>
      <c r="J11" s="1297"/>
      <c r="K11" s="51"/>
      <c r="L11" s="51"/>
      <c r="M11" s="1254"/>
      <c r="P11" s="1285"/>
      <c r="Q11" s="906"/>
      <c r="R11" s="394"/>
    </row>
    <row r="12" spans="1:19" ht="14.1" customHeight="1" x14ac:dyDescent="0.2">
      <c r="A12" s="645"/>
      <c r="B12" s="1201" t="s">
        <v>468</v>
      </c>
      <c r="C12" s="1202" t="s">
        <v>469</v>
      </c>
      <c r="D12" s="1270"/>
      <c r="E12" s="1253"/>
      <c r="F12" s="1203"/>
      <c r="G12" s="1270"/>
      <c r="H12" s="1253"/>
      <c r="I12" s="1203"/>
      <c r="J12" s="1270"/>
      <c r="K12" s="1264"/>
      <c r="L12" s="1204"/>
      <c r="M12" s="1255"/>
      <c r="N12" s="1251"/>
      <c r="O12" s="1199"/>
      <c r="P12" s="1286"/>
      <c r="Q12" s="1251"/>
      <c r="R12" s="1200"/>
      <c r="S12" s="1200"/>
    </row>
    <row r="13" spans="1:19" ht="18.75" customHeight="1" x14ac:dyDescent="0.2">
      <c r="A13" s="645"/>
      <c r="B13" s="1205" t="s">
        <v>470</v>
      </c>
      <c r="C13" s="1206" t="s">
        <v>1070</v>
      </c>
      <c r="D13" s="1291" t="s">
        <v>471</v>
      </c>
      <c r="E13" s="1252">
        <v>1086</v>
      </c>
      <c r="F13" s="1208"/>
      <c r="G13" s="1272"/>
      <c r="H13" s="1252">
        <v>292</v>
      </c>
      <c r="I13" s="1208"/>
      <c r="J13" s="1272"/>
      <c r="K13" s="1260">
        <f t="shared" ref="K13" si="0">E13+H13</f>
        <v>1378</v>
      </c>
      <c r="L13" s="1209"/>
      <c r="M13" s="1256"/>
      <c r="N13" s="1252">
        <f t="shared" ref="N13" si="1">K13</f>
        <v>1378</v>
      </c>
      <c r="O13" s="1208"/>
      <c r="P13" s="1272"/>
      <c r="Q13" s="1251"/>
      <c r="R13" s="1200"/>
      <c r="S13" s="1200"/>
    </row>
    <row r="14" spans="1:19" ht="18.75" customHeight="1" x14ac:dyDescent="0.2">
      <c r="A14" s="645"/>
      <c r="B14" s="1205"/>
      <c r="C14" s="1206"/>
      <c r="D14" s="1291"/>
      <c r="E14" s="1252"/>
      <c r="F14" s="1208"/>
      <c r="G14" s="1272"/>
      <c r="H14" s="1252"/>
      <c r="I14" s="1208"/>
      <c r="J14" s="1272"/>
      <c r="K14" s="1260"/>
      <c r="L14" s="1209"/>
      <c r="M14" s="1256"/>
      <c r="N14" s="1252"/>
      <c r="O14" s="1208"/>
      <c r="P14" s="1272"/>
      <c r="Q14" s="1251"/>
      <c r="R14" s="1200"/>
      <c r="S14" s="1200"/>
    </row>
    <row r="15" spans="1:19" ht="18.75" customHeight="1" x14ac:dyDescent="0.2">
      <c r="A15" s="645"/>
      <c r="B15" s="1205"/>
      <c r="C15" s="1206"/>
      <c r="D15" s="1291"/>
      <c r="E15" s="1252"/>
      <c r="F15" s="1208"/>
      <c r="G15" s="1272"/>
      <c r="H15" s="1252"/>
      <c r="I15" s="1208"/>
      <c r="J15" s="1272"/>
      <c r="K15" s="1260"/>
      <c r="L15" s="1209"/>
      <c r="M15" s="1256"/>
      <c r="N15" s="1252"/>
      <c r="O15" s="1208"/>
      <c r="P15" s="1272"/>
      <c r="Q15" s="1251"/>
      <c r="R15" s="1200"/>
      <c r="S15" s="1200"/>
    </row>
    <row r="16" spans="1:19" s="53" customFormat="1" ht="10.5" customHeight="1" thickBot="1" x14ac:dyDescent="0.25">
      <c r="A16" s="646"/>
      <c r="B16" s="1306"/>
      <c r="C16" s="1307"/>
      <c r="D16" s="1308"/>
      <c r="E16" s="1309"/>
      <c r="F16" s="1310"/>
      <c r="G16" s="1311"/>
      <c r="H16" s="1309"/>
      <c r="I16" s="1310"/>
      <c r="J16" s="1311"/>
      <c r="K16" s="1312"/>
      <c r="L16" s="1313"/>
      <c r="M16" s="1314"/>
      <c r="N16" s="1315"/>
      <c r="O16" s="1316"/>
      <c r="P16" s="1301"/>
      <c r="Q16" s="1315"/>
      <c r="R16" s="1317"/>
      <c r="S16" s="1317"/>
    </row>
    <row r="17" spans="1:21" s="53" customFormat="1" ht="15" customHeight="1" thickBot="1" x14ac:dyDescent="0.25">
      <c r="A17" s="910"/>
      <c r="B17" s="1330"/>
      <c r="C17" s="1331" t="s">
        <v>472</v>
      </c>
      <c r="D17" s="1332"/>
      <c r="E17" s="1333">
        <f>SUM(E13:E13)</f>
        <v>1086</v>
      </c>
      <c r="F17" s="1334"/>
      <c r="G17" s="1335"/>
      <c r="H17" s="1333">
        <f>SUM(H13:H13)</f>
        <v>292</v>
      </c>
      <c r="I17" s="1334"/>
      <c r="J17" s="1335"/>
      <c r="K17" s="1333">
        <f>SUM(K13:K13)</f>
        <v>1378</v>
      </c>
      <c r="L17" s="1334"/>
      <c r="M17" s="1335"/>
      <c r="N17" s="1333">
        <f>SUM(N13:N13)</f>
        <v>1378</v>
      </c>
      <c r="O17" s="1334"/>
      <c r="P17" s="1335"/>
      <c r="Q17" s="1333">
        <f>SUM(Q13:Q13)</f>
        <v>0</v>
      </c>
      <c r="R17" s="1336"/>
      <c r="S17" s="1337"/>
    </row>
    <row r="18" spans="1:21" ht="14.1" customHeight="1" x14ac:dyDescent="0.2">
      <c r="A18" s="645"/>
      <c r="B18" s="1318"/>
      <c r="C18" s="1319"/>
      <c r="D18" s="1320"/>
      <c r="E18" s="1321"/>
      <c r="F18" s="1322"/>
      <c r="G18" s="1320"/>
      <c r="H18" s="1321"/>
      <c r="I18" s="1322"/>
      <c r="J18" s="1320"/>
      <c r="K18" s="1323"/>
      <c r="L18" s="1324"/>
      <c r="M18" s="1325"/>
      <c r="N18" s="1326"/>
      <c r="O18" s="1327"/>
      <c r="P18" s="1328"/>
      <c r="Q18" s="1326"/>
      <c r="R18" s="1329"/>
      <c r="S18" s="1329"/>
    </row>
    <row r="19" spans="1:21" ht="15" customHeight="1" x14ac:dyDescent="0.2">
      <c r="A19" s="645"/>
      <c r="B19" s="1215" t="s">
        <v>473</v>
      </c>
      <c r="C19" s="1202" t="s">
        <v>474</v>
      </c>
      <c r="D19" s="1270"/>
      <c r="E19" s="1253"/>
      <c r="F19" s="1203"/>
      <c r="G19" s="1270"/>
      <c r="H19" s="1253"/>
      <c r="I19" s="1203"/>
      <c r="J19" s="1270"/>
      <c r="K19" s="1264"/>
      <c r="L19" s="1204"/>
      <c r="M19" s="1255"/>
      <c r="N19" s="1251"/>
      <c r="O19" s="1199"/>
      <c r="P19" s="1286"/>
      <c r="Q19" s="1251"/>
      <c r="R19" s="1200"/>
      <c r="S19" s="1200"/>
      <c r="T19" s="911"/>
    </row>
    <row r="20" spans="1:21" ht="15" customHeight="1" x14ac:dyDescent="0.2">
      <c r="A20" s="645"/>
      <c r="B20" s="1216" t="s">
        <v>470</v>
      </c>
      <c r="C20" s="1206" t="s">
        <v>1186</v>
      </c>
      <c r="D20" s="1288" t="s">
        <v>907</v>
      </c>
      <c r="E20" s="1253">
        <v>15000</v>
      </c>
      <c r="F20" s="1203"/>
      <c r="G20" s="1270"/>
      <c r="H20" s="1253">
        <v>4050</v>
      </c>
      <c r="I20" s="1203"/>
      <c r="J20" s="1270"/>
      <c r="K20" s="1264">
        <f>E20+H20</f>
        <v>19050</v>
      </c>
      <c r="L20" s="1204"/>
      <c r="M20" s="1255"/>
      <c r="N20" s="1251"/>
      <c r="O20" s="1199"/>
      <c r="P20" s="1286"/>
      <c r="Q20" s="1252">
        <f>K20</f>
        <v>19050</v>
      </c>
      <c r="R20" s="1200"/>
      <c r="S20" s="1200"/>
      <c r="T20" s="911"/>
      <c r="U20" s="911"/>
    </row>
    <row r="21" spans="1:21" ht="15" customHeight="1" x14ac:dyDescent="0.2">
      <c r="A21" s="645"/>
      <c r="B21" s="1216" t="s">
        <v>478</v>
      </c>
      <c r="C21" s="1206" t="s">
        <v>1108</v>
      </c>
      <c r="D21" s="1291" t="s">
        <v>471</v>
      </c>
      <c r="E21" s="1253">
        <v>4500</v>
      </c>
      <c r="F21" s="1203"/>
      <c r="G21" s="1270"/>
      <c r="H21" s="1253">
        <v>1215</v>
      </c>
      <c r="I21" s="1203"/>
      <c r="J21" s="1270"/>
      <c r="K21" s="1264">
        <f t="shared" ref="K21:K22" si="2">E21+H21</f>
        <v>5715</v>
      </c>
      <c r="L21" s="1204"/>
      <c r="M21" s="1255"/>
      <c r="N21" s="1280">
        <f>K21</f>
        <v>5715</v>
      </c>
      <c r="O21" s="1217"/>
      <c r="P21" s="1287"/>
      <c r="Q21" s="1280"/>
      <c r="R21" s="1200"/>
      <c r="S21" s="1200"/>
      <c r="T21" s="911"/>
      <c r="U21" s="911"/>
    </row>
    <row r="22" spans="1:21" ht="15" customHeight="1" x14ac:dyDescent="0.2">
      <c r="A22" s="645"/>
      <c r="B22" s="1216" t="s">
        <v>479</v>
      </c>
      <c r="C22" s="1206" t="s">
        <v>1359</v>
      </c>
      <c r="D22" s="1288" t="s">
        <v>907</v>
      </c>
      <c r="E22" s="1253">
        <v>3858</v>
      </c>
      <c r="F22" s="1203"/>
      <c r="G22" s="1270"/>
      <c r="H22" s="1253">
        <v>1042</v>
      </c>
      <c r="I22" s="1203"/>
      <c r="J22" s="1270"/>
      <c r="K22" s="1264">
        <f t="shared" si="2"/>
        <v>4900</v>
      </c>
      <c r="L22" s="1204"/>
      <c r="M22" s="1255"/>
      <c r="N22" s="1280">
        <f>K22</f>
        <v>4900</v>
      </c>
      <c r="O22" s="1217"/>
      <c r="P22" s="1287"/>
      <c r="Q22" s="1280"/>
      <c r="R22" s="1200"/>
      <c r="S22" s="1200"/>
      <c r="T22" s="911"/>
      <c r="U22" s="911"/>
    </row>
    <row r="23" spans="1:21" ht="15" customHeight="1" x14ac:dyDescent="0.2">
      <c r="A23" s="645"/>
      <c r="B23" s="1216"/>
      <c r="C23" s="1206"/>
      <c r="D23" s="1288"/>
      <c r="E23" s="1253"/>
      <c r="F23" s="1203"/>
      <c r="G23" s="1270"/>
      <c r="H23" s="1253"/>
      <c r="I23" s="1203"/>
      <c r="J23" s="1270"/>
      <c r="K23" s="1264"/>
      <c r="L23" s="1204"/>
      <c r="M23" s="1255"/>
      <c r="N23" s="1280"/>
      <c r="O23" s="1217"/>
      <c r="P23" s="1287"/>
      <c r="Q23" s="1280"/>
      <c r="R23" s="1200"/>
      <c r="S23" s="1200"/>
      <c r="T23" s="911"/>
      <c r="U23" s="911"/>
    </row>
    <row r="24" spans="1:21" ht="15" customHeight="1" x14ac:dyDescent="0.2">
      <c r="A24" s="645"/>
      <c r="B24" s="1216"/>
      <c r="C24" s="1206"/>
      <c r="D24" s="1288"/>
      <c r="E24" s="1253"/>
      <c r="F24" s="1203"/>
      <c r="G24" s="1270"/>
      <c r="H24" s="1253"/>
      <c r="I24" s="1203"/>
      <c r="J24" s="1270"/>
      <c r="K24" s="1264"/>
      <c r="L24" s="1204"/>
      <c r="M24" s="1255"/>
      <c r="N24" s="1280"/>
      <c r="O24" s="1217"/>
      <c r="P24" s="1287"/>
      <c r="Q24" s="1280"/>
      <c r="R24" s="1200"/>
      <c r="S24" s="1200"/>
      <c r="T24" s="911"/>
      <c r="U24" s="911"/>
    </row>
    <row r="25" spans="1:21" ht="13.5" customHeight="1" thickBot="1" x14ac:dyDescent="0.25">
      <c r="A25" s="645"/>
      <c r="B25" s="1338"/>
      <c r="C25" s="1339"/>
      <c r="D25" s="1301"/>
      <c r="E25" s="1309"/>
      <c r="F25" s="1310"/>
      <c r="G25" s="1311"/>
      <c r="H25" s="1309"/>
      <c r="I25" s="1310"/>
      <c r="J25" s="1311"/>
      <c r="K25" s="1312"/>
      <c r="L25" s="1313"/>
      <c r="M25" s="1314"/>
      <c r="N25" s="1309"/>
      <c r="O25" s="1310"/>
      <c r="P25" s="1311"/>
      <c r="Q25" s="1309"/>
      <c r="R25" s="1340"/>
      <c r="S25" s="1341"/>
      <c r="T25" s="911"/>
      <c r="U25" s="911"/>
    </row>
    <row r="26" spans="1:21" ht="12" customHeight="1" thickBot="1" x14ac:dyDescent="0.25">
      <c r="A26" s="911"/>
      <c r="B26" s="1343"/>
      <c r="C26" s="1344" t="s">
        <v>475</v>
      </c>
      <c r="D26" s="1332"/>
      <c r="E26" s="1333">
        <f>SUM(E20:E22)</f>
        <v>23358</v>
      </c>
      <c r="F26" s="1334"/>
      <c r="G26" s="1335"/>
      <c r="H26" s="1333">
        <f t="shared" ref="H26:Q26" si="3">SUM(H20:H22)</f>
        <v>6307</v>
      </c>
      <c r="I26" s="1334"/>
      <c r="J26" s="1335"/>
      <c r="K26" s="1333">
        <f t="shared" si="3"/>
        <v>29665</v>
      </c>
      <c r="L26" s="1334"/>
      <c r="M26" s="1335"/>
      <c r="N26" s="1333">
        <f t="shared" si="3"/>
        <v>10615</v>
      </c>
      <c r="O26" s="1334"/>
      <c r="P26" s="1335"/>
      <c r="Q26" s="1333">
        <f t="shared" si="3"/>
        <v>19050</v>
      </c>
      <c r="R26" s="1345"/>
      <c r="S26" s="1346"/>
      <c r="T26" s="911"/>
      <c r="U26" s="911"/>
    </row>
    <row r="27" spans="1:21" ht="12" customHeight="1" x14ac:dyDescent="0.2">
      <c r="A27" s="645"/>
      <c r="B27" s="1318"/>
      <c r="C27" s="1342"/>
      <c r="D27" s="1320"/>
      <c r="E27" s="1321"/>
      <c r="F27" s="1322"/>
      <c r="G27" s="1320"/>
      <c r="H27" s="1321"/>
      <c r="I27" s="1322"/>
      <c r="J27" s="1320"/>
      <c r="K27" s="1323"/>
      <c r="L27" s="1324"/>
      <c r="M27" s="1325"/>
      <c r="N27" s="1326"/>
      <c r="O27" s="1327"/>
      <c r="P27" s="1328"/>
      <c r="Q27" s="1326"/>
      <c r="R27" s="1329"/>
      <c r="S27" s="1329"/>
      <c r="T27" s="911"/>
      <c r="U27" s="911"/>
    </row>
    <row r="28" spans="1:21" ht="15.75" customHeight="1" x14ac:dyDescent="0.2">
      <c r="A28" s="645"/>
      <c r="B28" s="1220" t="s">
        <v>476</v>
      </c>
      <c r="C28" s="1221" t="s">
        <v>477</v>
      </c>
      <c r="D28" s="1302"/>
      <c r="E28" s="1253"/>
      <c r="F28" s="1203"/>
      <c r="G28" s="1270"/>
      <c r="H28" s="1253"/>
      <c r="I28" s="1203"/>
      <c r="J28" s="1270"/>
      <c r="K28" s="1264"/>
      <c r="L28" s="1204"/>
      <c r="M28" s="1255"/>
      <c r="N28" s="1251"/>
      <c r="O28" s="1199"/>
      <c r="P28" s="1286"/>
      <c r="Q28" s="1251"/>
      <c r="R28" s="1200"/>
      <c r="S28" s="1200"/>
      <c r="T28" s="911"/>
      <c r="U28" s="911"/>
    </row>
    <row r="29" spans="1:21" s="53" customFormat="1" ht="25.5" customHeight="1" x14ac:dyDescent="0.2">
      <c r="A29" s="646"/>
      <c r="B29" s="1222" t="s">
        <v>1071</v>
      </c>
      <c r="C29" s="1223" t="s">
        <v>1209</v>
      </c>
      <c r="D29" s="1291" t="s">
        <v>301</v>
      </c>
      <c r="E29" s="1258">
        <v>341459</v>
      </c>
      <c r="F29" s="1211"/>
      <c r="G29" s="1288"/>
      <c r="H29" s="1258">
        <v>92194</v>
      </c>
      <c r="I29" s="1211"/>
      <c r="J29" s="1288"/>
      <c r="K29" s="1267">
        <f>E29+H29</f>
        <v>433653</v>
      </c>
      <c r="L29" s="1224"/>
      <c r="M29" s="1259"/>
      <c r="N29" s="1258">
        <f t="shared" ref="N29:N33" si="4">K29</f>
        <v>433653</v>
      </c>
      <c r="O29" s="1211"/>
      <c r="P29" s="1288"/>
      <c r="Q29" s="1252"/>
      <c r="R29" s="1212"/>
      <c r="S29" s="1212"/>
      <c r="T29" s="910"/>
      <c r="U29" s="910"/>
    </row>
    <row r="30" spans="1:21" s="53" customFormat="1" ht="41.25" customHeight="1" x14ac:dyDescent="0.2">
      <c r="A30" s="646"/>
      <c r="B30" s="1222" t="s">
        <v>1072</v>
      </c>
      <c r="C30" s="1223" t="s">
        <v>1210</v>
      </c>
      <c r="D30" s="1291" t="s">
        <v>301</v>
      </c>
      <c r="E30" s="1258">
        <v>168002</v>
      </c>
      <c r="F30" s="1211"/>
      <c r="G30" s="1288"/>
      <c r="H30" s="1258">
        <v>45361</v>
      </c>
      <c r="I30" s="1211"/>
      <c r="J30" s="1288"/>
      <c r="K30" s="1267">
        <f>E30+H30</f>
        <v>213363</v>
      </c>
      <c r="L30" s="1224"/>
      <c r="M30" s="1259"/>
      <c r="N30" s="1258">
        <f>K30</f>
        <v>213363</v>
      </c>
      <c r="O30" s="1211"/>
      <c r="P30" s="1288"/>
      <c r="Q30" s="1252"/>
      <c r="R30" s="1212"/>
      <c r="S30" s="1212"/>
      <c r="T30" s="910"/>
      <c r="U30" s="910"/>
    </row>
    <row r="31" spans="1:21" s="53" customFormat="1" ht="24.75" customHeight="1" x14ac:dyDescent="0.2">
      <c r="A31" s="646"/>
      <c r="B31" s="1222" t="s">
        <v>1201</v>
      </c>
      <c r="C31" s="1223" t="s">
        <v>1208</v>
      </c>
      <c r="D31" s="1288" t="s">
        <v>471</v>
      </c>
      <c r="E31" s="1258">
        <v>9213</v>
      </c>
      <c r="F31" s="1211"/>
      <c r="G31" s="1288"/>
      <c r="H31" s="1258">
        <v>2488</v>
      </c>
      <c r="I31" s="1211"/>
      <c r="J31" s="1288"/>
      <c r="K31" s="1267">
        <f>E31+H31</f>
        <v>11701</v>
      </c>
      <c r="L31" s="1224"/>
      <c r="M31" s="1259"/>
      <c r="N31" s="1258">
        <f>K31</f>
        <v>11701</v>
      </c>
      <c r="O31" s="1211"/>
      <c r="P31" s="1288"/>
      <c r="Q31" s="1252"/>
      <c r="R31" s="1212"/>
      <c r="S31" s="1212"/>
      <c r="T31" s="910"/>
      <c r="U31" s="910"/>
    </row>
    <row r="32" spans="1:21" s="53" customFormat="1" ht="33.75" customHeight="1" x14ac:dyDescent="0.2">
      <c r="A32" s="646"/>
      <c r="B32" s="1222" t="s">
        <v>1207</v>
      </c>
      <c r="C32" s="1223" t="s">
        <v>1221</v>
      </c>
      <c r="D32" s="1291" t="s">
        <v>301</v>
      </c>
      <c r="E32" s="1258">
        <v>2395</v>
      </c>
      <c r="F32" s="1211"/>
      <c r="G32" s="1288"/>
      <c r="H32" s="1258">
        <v>449</v>
      </c>
      <c r="I32" s="1211"/>
      <c r="J32" s="1288"/>
      <c r="K32" s="1267">
        <f>E32+H32</f>
        <v>2844</v>
      </c>
      <c r="L32" s="1224"/>
      <c r="M32" s="1259"/>
      <c r="N32" s="1258">
        <f>K32</f>
        <v>2844</v>
      </c>
      <c r="O32" s="1211"/>
      <c r="P32" s="1288"/>
      <c r="Q32" s="1252"/>
      <c r="R32" s="1212"/>
      <c r="S32" s="1212"/>
      <c r="T32" s="910"/>
      <c r="U32" s="910"/>
    </row>
    <row r="33" spans="1:21" s="53" customFormat="1" ht="24.75" customHeight="1" x14ac:dyDescent="0.2">
      <c r="A33" s="646"/>
      <c r="B33" s="1222" t="s">
        <v>478</v>
      </c>
      <c r="C33" s="1223" t="s">
        <v>916</v>
      </c>
      <c r="D33" s="1291" t="s">
        <v>471</v>
      </c>
      <c r="E33" s="1258">
        <f>23622-15748</f>
        <v>7874</v>
      </c>
      <c r="F33" s="1211"/>
      <c r="G33" s="1288"/>
      <c r="H33" s="1258">
        <f>6378-4252</f>
        <v>2126</v>
      </c>
      <c r="I33" s="1211"/>
      <c r="J33" s="1288"/>
      <c r="K33" s="1267">
        <f t="shared" ref="K33:K40" si="5">E33+H33</f>
        <v>10000</v>
      </c>
      <c r="L33" s="1224"/>
      <c r="M33" s="1259"/>
      <c r="N33" s="1258">
        <f t="shared" si="4"/>
        <v>10000</v>
      </c>
      <c r="O33" s="1211"/>
      <c r="P33" s="1288"/>
      <c r="Q33" s="1252"/>
      <c r="R33" s="1212"/>
      <c r="S33" s="1212"/>
      <c r="T33" s="910"/>
      <c r="U33" s="910"/>
    </row>
    <row r="34" spans="1:21" s="53" customFormat="1" ht="27" customHeight="1" x14ac:dyDescent="0.2">
      <c r="A34" s="646"/>
      <c r="B34" s="1222" t="s">
        <v>479</v>
      </c>
      <c r="C34" s="1225" t="s">
        <v>1187</v>
      </c>
      <c r="D34" s="1291" t="s">
        <v>471</v>
      </c>
      <c r="E34" s="1258">
        <v>3000</v>
      </c>
      <c r="F34" s="1211"/>
      <c r="G34" s="1288"/>
      <c r="H34" s="1258">
        <v>810</v>
      </c>
      <c r="I34" s="1211"/>
      <c r="J34" s="1288"/>
      <c r="K34" s="1267">
        <f t="shared" si="5"/>
        <v>3810</v>
      </c>
      <c r="L34" s="1224"/>
      <c r="M34" s="1259"/>
      <c r="N34" s="1258">
        <f>K34</f>
        <v>3810</v>
      </c>
      <c r="O34" s="1211"/>
      <c r="P34" s="1288"/>
      <c r="Q34" s="1258"/>
      <c r="R34" s="1212"/>
      <c r="S34" s="1212"/>
      <c r="T34" s="910"/>
      <c r="U34" s="910"/>
    </row>
    <row r="35" spans="1:21" s="53" customFormat="1" ht="36.75" customHeight="1" x14ac:dyDescent="0.2">
      <c r="A35" s="646"/>
      <c r="B35" s="1222" t="s">
        <v>480</v>
      </c>
      <c r="C35" s="1226" t="s">
        <v>1360</v>
      </c>
      <c r="D35" s="1288" t="s">
        <v>471</v>
      </c>
      <c r="E35" s="1258">
        <v>53839</v>
      </c>
      <c r="F35" s="1211"/>
      <c r="G35" s="1288"/>
      <c r="H35" s="1258">
        <v>14537</v>
      </c>
      <c r="I35" s="1211"/>
      <c r="J35" s="1288"/>
      <c r="K35" s="1267">
        <f t="shared" si="5"/>
        <v>68376</v>
      </c>
      <c r="L35" s="1224"/>
      <c r="M35" s="1259"/>
      <c r="N35" s="1258">
        <f>K35</f>
        <v>68376</v>
      </c>
      <c r="O35" s="1211"/>
      <c r="P35" s="1288"/>
      <c r="Q35" s="1258"/>
      <c r="R35" s="1227"/>
      <c r="S35" s="1227"/>
      <c r="T35" s="554"/>
      <c r="U35" s="554"/>
    </row>
    <row r="36" spans="1:21" s="53" customFormat="1" ht="26.25" customHeight="1" x14ac:dyDescent="0.2">
      <c r="A36" s="646"/>
      <c r="B36" s="1222" t="s">
        <v>481</v>
      </c>
      <c r="C36" s="1225" t="s">
        <v>974</v>
      </c>
      <c r="D36" s="1291" t="s">
        <v>471</v>
      </c>
      <c r="E36" s="1258">
        <v>2000</v>
      </c>
      <c r="F36" s="1211"/>
      <c r="G36" s="1288"/>
      <c r="H36" s="1258">
        <v>540</v>
      </c>
      <c r="I36" s="1211"/>
      <c r="J36" s="1288"/>
      <c r="K36" s="1267">
        <f t="shared" ref="K36" si="6">E36+H36</f>
        <v>2540</v>
      </c>
      <c r="L36" s="1224"/>
      <c r="M36" s="1259"/>
      <c r="N36" s="1258">
        <f t="shared" ref="N36" si="7">K36</f>
        <v>2540</v>
      </c>
      <c r="O36" s="1211"/>
      <c r="P36" s="1288"/>
      <c r="Q36" s="1258"/>
      <c r="R36" s="1212"/>
      <c r="S36" s="1212"/>
      <c r="T36" s="910"/>
      <c r="U36" s="910"/>
    </row>
    <row r="37" spans="1:21" s="53" customFormat="1" ht="21.75" customHeight="1" x14ac:dyDescent="0.2">
      <c r="A37" s="646"/>
      <c r="B37" s="1222" t="s">
        <v>482</v>
      </c>
      <c r="C37" s="1225" t="s">
        <v>908</v>
      </c>
      <c r="D37" s="1291" t="s">
        <v>471</v>
      </c>
      <c r="E37" s="1258">
        <v>5038</v>
      </c>
      <c r="F37" s="1211"/>
      <c r="G37" s="1288"/>
      <c r="H37" s="1258">
        <v>1361</v>
      </c>
      <c r="I37" s="1211"/>
      <c r="J37" s="1288"/>
      <c r="K37" s="1267">
        <f t="shared" si="5"/>
        <v>6399</v>
      </c>
      <c r="L37" s="1224"/>
      <c r="M37" s="1259"/>
      <c r="N37" s="1258">
        <f t="shared" ref="N37" si="8">K37</f>
        <v>6399</v>
      </c>
      <c r="O37" s="1211"/>
      <c r="P37" s="1288"/>
      <c r="Q37" s="1258"/>
      <c r="R37" s="1218"/>
      <c r="S37" s="1212"/>
      <c r="T37" s="910"/>
      <c r="U37" s="910"/>
    </row>
    <row r="38" spans="1:21" s="53" customFormat="1" ht="27" customHeight="1" thickBot="1" x14ac:dyDescent="0.25">
      <c r="A38" s="646"/>
      <c r="B38" s="1222" t="s">
        <v>483</v>
      </c>
      <c r="C38" s="1225" t="s">
        <v>1010</v>
      </c>
      <c r="D38" s="1291" t="s">
        <v>471</v>
      </c>
      <c r="E38" s="1258">
        <v>50443</v>
      </c>
      <c r="F38" s="1211"/>
      <c r="G38" s="1288"/>
      <c r="H38" s="1258">
        <v>0</v>
      </c>
      <c r="I38" s="1211"/>
      <c r="J38" s="1288"/>
      <c r="K38" s="1267">
        <f t="shared" si="5"/>
        <v>50443</v>
      </c>
      <c r="L38" s="1224"/>
      <c r="M38" s="1259"/>
      <c r="N38" s="1258"/>
      <c r="O38" s="1211"/>
      <c r="P38" s="1288"/>
      <c r="Q38" s="1258">
        <f>K38</f>
        <v>50443</v>
      </c>
      <c r="R38" s="1218"/>
      <c r="S38" s="1212"/>
      <c r="T38" s="910"/>
      <c r="U38" s="910"/>
    </row>
    <row r="39" spans="1:21" s="53" customFormat="1" ht="39.75" customHeight="1" thickBot="1" x14ac:dyDescent="0.25">
      <c r="A39" s="646"/>
      <c r="B39" s="1222" t="s">
        <v>1361</v>
      </c>
      <c r="C39" s="1225" t="s">
        <v>1188</v>
      </c>
      <c r="D39" s="1288" t="s">
        <v>907</v>
      </c>
      <c r="E39" s="1258">
        <v>44785</v>
      </c>
      <c r="F39" s="1211"/>
      <c r="G39" s="1288"/>
      <c r="H39" s="1258">
        <v>12092</v>
      </c>
      <c r="I39" s="1211"/>
      <c r="J39" s="1288"/>
      <c r="K39" s="1267">
        <f t="shared" si="5"/>
        <v>56877</v>
      </c>
      <c r="L39" s="1224"/>
      <c r="M39" s="1259"/>
      <c r="N39" s="1258">
        <f>K39</f>
        <v>56877</v>
      </c>
      <c r="O39" s="1211"/>
      <c r="P39" s="1288"/>
      <c r="Q39" s="1258"/>
      <c r="R39" s="1218"/>
      <c r="S39" s="1212"/>
      <c r="T39" s="910"/>
      <c r="U39" s="1305"/>
    </row>
    <row r="40" spans="1:21" s="53" customFormat="1" ht="39.75" customHeight="1" x14ac:dyDescent="0.2">
      <c r="A40" s="646"/>
      <c r="B40" s="1222" t="s">
        <v>1362</v>
      </c>
      <c r="C40" s="1225" t="s">
        <v>1363</v>
      </c>
      <c r="D40" s="1288" t="s">
        <v>907</v>
      </c>
      <c r="E40" s="1258">
        <v>19677</v>
      </c>
      <c r="F40" s="1211"/>
      <c r="G40" s="1288"/>
      <c r="H40" s="1258">
        <v>5313</v>
      </c>
      <c r="I40" s="1211"/>
      <c r="J40" s="1288"/>
      <c r="K40" s="1267">
        <f t="shared" si="5"/>
        <v>24990</v>
      </c>
      <c r="L40" s="1224"/>
      <c r="M40" s="1259"/>
      <c r="N40" s="1258">
        <f>K40</f>
        <v>24990</v>
      </c>
      <c r="O40" s="1211"/>
      <c r="P40" s="1288"/>
      <c r="Q40" s="1258"/>
      <c r="R40" s="1218"/>
      <c r="S40" s="1212"/>
      <c r="T40" s="910"/>
      <c r="U40" s="910"/>
    </row>
    <row r="41" spans="1:21" s="53" customFormat="1" ht="27.75" customHeight="1" x14ac:dyDescent="0.2">
      <c r="A41" s="646"/>
      <c r="B41" s="1222" t="s">
        <v>485</v>
      </c>
      <c r="C41" s="1069" t="s">
        <v>944</v>
      </c>
      <c r="D41" s="1291" t="s">
        <v>471</v>
      </c>
      <c r="E41" s="1258">
        <v>59888</v>
      </c>
      <c r="F41" s="1211"/>
      <c r="G41" s="1288"/>
      <c r="H41" s="1258">
        <v>16170</v>
      </c>
      <c r="I41" s="1211"/>
      <c r="J41" s="1288"/>
      <c r="K41" s="1267">
        <f t="shared" ref="K41:K51" si="9">SUM(E41:H41)</f>
        <v>76058</v>
      </c>
      <c r="L41" s="1224"/>
      <c r="M41" s="1259"/>
      <c r="N41" s="1258">
        <f t="shared" ref="N41:N42" si="10">K41</f>
        <v>76058</v>
      </c>
      <c r="O41" s="1211"/>
      <c r="P41" s="1288"/>
      <c r="Q41" s="1258"/>
      <c r="R41" s="1212"/>
      <c r="S41" s="1212"/>
      <c r="T41" s="910"/>
      <c r="U41" s="910"/>
    </row>
    <row r="42" spans="1:21" s="53" customFormat="1" ht="41.25" customHeight="1" x14ac:dyDescent="0.2">
      <c r="A42" s="646"/>
      <c r="B42" s="1222" t="s">
        <v>519</v>
      </c>
      <c r="C42" s="1065" t="s">
        <v>1364</v>
      </c>
      <c r="D42" s="1291" t="s">
        <v>471</v>
      </c>
      <c r="E42" s="1258">
        <v>509105</v>
      </c>
      <c r="F42" s="1211"/>
      <c r="G42" s="1288"/>
      <c r="H42" s="1258">
        <v>137457</v>
      </c>
      <c r="I42" s="1211"/>
      <c r="J42" s="1288"/>
      <c r="K42" s="1267">
        <f t="shared" si="9"/>
        <v>646562</v>
      </c>
      <c r="L42" s="1224"/>
      <c r="M42" s="1259"/>
      <c r="N42" s="1258">
        <f t="shared" si="10"/>
        <v>646562</v>
      </c>
      <c r="O42" s="1211"/>
      <c r="P42" s="1288"/>
      <c r="Q42" s="1258"/>
      <c r="R42" s="1212"/>
      <c r="S42" s="1212"/>
      <c r="T42" s="910"/>
      <c r="U42" s="910"/>
    </row>
    <row r="43" spans="1:21" s="53" customFormat="1" ht="21.75" customHeight="1" x14ac:dyDescent="0.2">
      <c r="A43" s="646"/>
      <c r="B43" s="1222" t="s">
        <v>520</v>
      </c>
      <c r="C43" s="1065" t="s">
        <v>1067</v>
      </c>
      <c r="D43" s="1288" t="s">
        <v>471</v>
      </c>
      <c r="E43" s="1258">
        <v>1181</v>
      </c>
      <c r="F43" s="1211"/>
      <c r="G43" s="1288"/>
      <c r="H43" s="1258">
        <v>319</v>
      </c>
      <c r="I43" s="1211"/>
      <c r="J43" s="1288"/>
      <c r="K43" s="1267">
        <f t="shared" si="9"/>
        <v>1500</v>
      </c>
      <c r="L43" s="1224"/>
      <c r="M43" s="1259"/>
      <c r="N43" s="1258"/>
      <c r="O43" s="1211"/>
      <c r="P43" s="1288"/>
      <c r="Q43" s="1258">
        <f>K43</f>
        <v>1500</v>
      </c>
      <c r="R43" s="1212"/>
      <c r="S43" s="1212"/>
      <c r="T43" s="910"/>
      <c r="U43" s="910"/>
    </row>
    <row r="44" spans="1:21" s="53" customFormat="1" ht="42" customHeight="1" x14ac:dyDescent="0.2">
      <c r="A44" s="646"/>
      <c r="B44" s="1222" t="s">
        <v>521</v>
      </c>
      <c r="C44" s="1065" t="s">
        <v>1365</v>
      </c>
      <c r="D44" s="1288" t="s">
        <v>471</v>
      </c>
      <c r="E44" s="1258">
        <v>29575</v>
      </c>
      <c r="F44" s="1211"/>
      <c r="G44" s="1288"/>
      <c r="H44" s="1258">
        <v>376</v>
      </c>
      <c r="I44" s="1211"/>
      <c r="J44" s="1288"/>
      <c r="K44" s="1267">
        <f t="shared" si="9"/>
        <v>29951</v>
      </c>
      <c r="L44" s="1224"/>
      <c r="M44" s="1259"/>
      <c r="N44" s="1258">
        <f t="shared" ref="N44:N51" si="11">K44</f>
        <v>29951</v>
      </c>
      <c r="O44" s="1211"/>
      <c r="P44" s="1288"/>
      <c r="Q44" s="1258"/>
      <c r="R44" s="1212"/>
      <c r="S44" s="1212"/>
      <c r="T44" s="910"/>
      <c r="U44" s="910"/>
    </row>
    <row r="45" spans="1:21" s="53" customFormat="1" ht="24.75" customHeight="1" x14ac:dyDescent="0.2">
      <c r="A45" s="646"/>
      <c r="B45" s="1222" t="s">
        <v>522</v>
      </c>
      <c r="C45" s="1065" t="s">
        <v>1129</v>
      </c>
      <c r="D45" s="1288" t="s">
        <v>471</v>
      </c>
      <c r="E45" s="1258">
        <v>3500</v>
      </c>
      <c r="F45" s="1211"/>
      <c r="G45" s="1288"/>
      <c r="H45" s="1258">
        <v>945</v>
      </c>
      <c r="I45" s="1211"/>
      <c r="J45" s="1288"/>
      <c r="K45" s="1267">
        <f t="shared" si="9"/>
        <v>4445</v>
      </c>
      <c r="L45" s="1224"/>
      <c r="M45" s="1259"/>
      <c r="N45" s="1258">
        <f t="shared" si="11"/>
        <v>4445</v>
      </c>
      <c r="O45" s="1211"/>
      <c r="P45" s="1288"/>
      <c r="Q45" s="1258"/>
      <c r="R45" s="1212"/>
      <c r="S45" s="1212"/>
      <c r="T45" s="910"/>
      <c r="U45" s="910"/>
    </row>
    <row r="46" spans="1:21" s="53" customFormat="1" ht="24.75" customHeight="1" x14ac:dyDescent="0.2">
      <c r="A46" s="646"/>
      <c r="B46" s="1222" t="s">
        <v>523</v>
      </c>
      <c r="C46" s="1065" t="s">
        <v>1212</v>
      </c>
      <c r="D46" s="1288" t="s">
        <v>471</v>
      </c>
      <c r="E46" s="1258">
        <v>22217</v>
      </c>
      <c r="F46" s="1211"/>
      <c r="G46" s="1288"/>
      <c r="H46" s="1258">
        <v>5998</v>
      </c>
      <c r="I46" s="1211"/>
      <c r="J46" s="1288"/>
      <c r="K46" s="1267">
        <f t="shared" si="9"/>
        <v>28215</v>
      </c>
      <c r="L46" s="1224"/>
      <c r="M46" s="1259"/>
      <c r="N46" s="1258">
        <f t="shared" si="11"/>
        <v>28215</v>
      </c>
      <c r="O46" s="1211"/>
      <c r="P46" s="1288"/>
      <c r="Q46" s="1258"/>
      <c r="R46" s="1212"/>
      <c r="S46" s="1212"/>
      <c r="T46" s="910"/>
      <c r="U46" s="910"/>
    </row>
    <row r="47" spans="1:21" s="53" customFormat="1" ht="33" customHeight="1" x14ac:dyDescent="0.2">
      <c r="A47" s="646"/>
      <c r="B47" s="1222" t="s">
        <v>524</v>
      </c>
      <c r="C47" s="1065" t="s">
        <v>1213</v>
      </c>
      <c r="D47" s="1288" t="s">
        <v>471</v>
      </c>
      <c r="E47" s="1258">
        <v>10377</v>
      </c>
      <c r="F47" s="1211"/>
      <c r="G47" s="1288"/>
      <c r="H47" s="1258"/>
      <c r="I47" s="1211"/>
      <c r="J47" s="1288"/>
      <c r="K47" s="1267">
        <f t="shared" si="9"/>
        <v>10377</v>
      </c>
      <c r="L47" s="1224"/>
      <c r="M47" s="1259"/>
      <c r="N47" s="1258">
        <f t="shared" si="11"/>
        <v>10377</v>
      </c>
      <c r="O47" s="1211"/>
      <c r="P47" s="1288"/>
      <c r="Q47" s="1258"/>
      <c r="R47" s="1212"/>
      <c r="S47" s="1212"/>
      <c r="T47" s="910"/>
    </row>
    <row r="48" spans="1:21" s="53" customFormat="1" ht="20.25" customHeight="1" x14ac:dyDescent="0.2">
      <c r="A48" s="646"/>
      <c r="B48" s="1222" t="s">
        <v>525</v>
      </c>
      <c r="C48" s="1065" t="s">
        <v>1366</v>
      </c>
      <c r="D48" s="1288" t="s">
        <v>301</v>
      </c>
      <c r="E48" s="1258">
        <v>2537</v>
      </c>
      <c r="F48" s="1211"/>
      <c r="G48" s="1288"/>
      <c r="H48" s="1258">
        <v>686</v>
      </c>
      <c r="I48" s="1211"/>
      <c r="J48" s="1288"/>
      <c r="K48" s="1267">
        <f t="shared" si="9"/>
        <v>3223</v>
      </c>
      <c r="L48" s="1224"/>
      <c r="M48" s="1259"/>
      <c r="N48" s="1258">
        <f t="shared" si="11"/>
        <v>3223</v>
      </c>
      <c r="O48" s="1211"/>
      <c r="P48" s="1288"/>
      <c r="Q48" s="1258"/>
      <c r="R48" s="1212"/>
      <c r="S48" s="1212"/>
      <c r="T48" s="910"/>
    </row>
    <row r="49" spans="1:20" s="53" customFormat="1" ht="22.5" customHeight="1" x14ac:dyDescent="0.2">
      <c r="A49" s="646"/>
      <c r="B49" s="1222" t="s">
        <v>526</v>
      </c>
      <c r="C49" s="1065" t="s">
        <v>1367</v>
      </c>
      <c r="D49" s="1288" t="s">
        <v>471</v>
      </c>
      <c r="E49" s="1258">
        <v>4510</v>
      </c>
      <c r="F49" s="1211"/>
      <c r="G49" s="1288"/>
      <c r="H49" s="1258">
        <v>1218</v>
      </c>
      <c r="I49" s="1211"/>
      <c r="J49" s="1288"/>
      <c r="K49" s="1267">
        <f t="shared" si="9"/>
        <v>5728</v>
      </c>
      <c r="L49" s="1224"/>
      <c r="M49" s="1259"/>
      <c r="N49" s="1258">
        <f t="shared" si="11"/>
        <v>5728</v>
      </c>
      <c r="O49" s="1211"/>
      <c r="P49" s="1288"/>
      <c r="Q49" s="1258"/>
      <c r="R49" s="1212"/>
      <c r="S49" s="1212"/>
      <c r="T49" s="910"/>
    </row>
    <row r="50" spans="1:20" s="53" customFormat="1" ht="17.25" customHeight="1" x14ac:dyDescent="0.2">
      <c r="A50" s="646"/>
      <c r="B50" s="1222" t="s">
        <v>528</v>
      </c>
      <c r="C50" s="1065" t="s">
        <v>1371</v>
      </c>
      <c r="D50" s="1288" t="s">
        <v>471</v>
      </c>
      <c r="E50" s="1258">
        <v>659296</v>
      </c>
      <c r="F50" s="1211"/>
      <c r="G50" s="1288"/>
      <c r="H50" s="1258">
        <v>178010</v>
      </c>
      <c r="I50" s="1211"/>
      <c r="J50" s="1288"/>
      <c r="K50" s="1267">
        <f t="shared" si="9"/>
        <v>837306</v>
      </c>
      <c r="L50" s="1224"/>
      <c r="M50" s="1259"/>
      <c r="N50" s="1258">
        <f t="shared" si="11"/>
        <v>837306</v>
      </c>
      <c r="O50" s="1211"/>
      <c r="P50" s="1288"/>
      <c r="Q50" s="1258"/>
      <c r="R50" s="1212"/>
      <c r="S50" s="1212"/>
      <c r="T50" s="910"/>
    </row>
    <row r="51" spans="1:20" s="53" customFormat="1" ht="16.5" customHeight="1" x14ac:dyDescent="0.2">
      <c r="A51" s="646"/>
      <c r="B51" s="1222" t="s">
        <v>529</v>
      </c>
      <c r="C51" s="1065" t="s">
        <v>1368</v>
      </c>
      <c r="D51" s="1288" t="s">
        <v>471</v>
      </c>
      <c r="E51" s="1258">
        <v>975</v>
      </c>
      <c r="F51" s="1211"/>
      <c r="G51" s="1288"/>
      <c r="H51" s="1258">
        <v>264</v>
      </c>
      <c r="I51" s="1211"/>
      <c r="J51" s="1288"/>
      <c r="K51" s="1267">
        <f t="shared" si="9"/>
        <v>1239</v>
      </c>
      <c r="L51" s="1224"/>
      <c r="M51" s="1259"/>
      <c r="N51" s="1258">
        <f t="shared" si="11"/>
        <v>1239</v>
      </c>
      <c r="O51" s="1211"/>
      <c r="P51" s="1288"/>
      <c r="Q51" s="1258"/>
      <c r="R51" s="1212"/>
      <c r="S51" s="1212"/>
      <c r="T51" s="910"/>
    </row>
    <row r="52" spans="1:20" s="53" customFormat="1" ht="7.5" customHeight="1" thickBot="1" x14ac:dyDescent="0.25">
      <c r="A52" s="646"/>
      <c r="B52" s="1347"/>
      <c r="C52" s="1348"/>
      <c r="D52" s="1308"/>
      <c r="E52" s="1349"/>
      <c r="F52" s="1350"/>
      <c r="G52" s="1308"/>
      <c r="H52" s="1349"/>
      <c r="I52" s="1350"/>
      <c r="J52" s="1308"/>
      <c r="K52" s="1351"/>
      <c r="L52" s="1352"/>
      <c r="M52" s="1353"/>
      <c r="N52" s="1349"/>
      <c r="O52" s="1350"/>
      <c r="P52" s="1308"/>
      <c r="Q52" s="1349"/>
      <c r="R52" s="1317"/>
      <c r="S52" s="1317"/>
      <c r="T52" s="910"/>
    </row>
    <row r="53" spans="1:20" ht="13.9" customHeight="1" thickBot="1" x14ac:dyDescent="0.25">
      <c r="A53" s="911"/>
      <c r="B53" s="1357"/>
      <c r="C53" s="1331" t="s">
        <v>486</v>
      </c>
      <c r="D53" s="1358"/>
      <c r="E53" s="1333">
        <f>SUM(E29:E51)</f>
        <v>2010886</v>
      </c>
      <c r="F53" s="1334"/>
      <c r="G53" s="1335"/>
      <c r="H53" s="1333">
        <f>SUM(H29:H51)</f>
        <v>518714</v>
      </c>
      <c r="I53" s="1334"/>
      <c r="J53" s="1335"/>
      <c r="K53" s="1333">
        <f>SUM(K29:K51)</f>
        <v>2529600</v>
      </c>
      <c r="L53" s="1334"/>
      <c r="M53" s="1335"/>
      <c r="N53" s="1333">
        <f>SUM(N29:N51)</f>
        <v>2477657</v>
      </c>
      <c r="O53" s="1334"/>
      <c r="P53" s="1335"/>
      <c r="Q53" s="1333">
        <f t="shared" ref="Q53" si="12">SUM(Q29:Q47)</f>
        <v>51943</v>
      </c>
      <c r="R53" s="1345"/>
      <c r="S53" s="1346"/>
      <c r="T53" s="911"/>
    </row>
    <row r="54" spans="1:20" s="53" customFormat="1" ht="13.9" customHeight="1" x14ac:dyDescent="0.2">
      <c r="A54" s="646"/>
      <c r="B54" s="1354"/>
      <c r="C54" s="1319"/>
      <c r="D54" s="1355"/>
      <c r="E54" s="1321"/>
      <c r="F54" s="1322"/>
      <c r="G54" s="1320"/>
      <c r="H54" s="1321"/>
      <c r="I54" s="1322"/>
      <c r="J54" s="1320"/>
      <c r="K54" s="1323"/>
      <c r="L54" s="1324"/>
      <c r="M54" s="1325"/>
      <c r="N54" s="1321"/>
      <c r="O54" s="1322"/>
      <c r="P54" s="1320"/>
      <c r="Q54" s="1323"/>
      <c r="R54" s="1356"/>
      <c r="S54" s="1356"/>
      <c r="T54" s="910"/>
    </row>
    <row r="55" spans="1:20" s="53" customFormat="1" ht="13.9" customHeight="1" x14ac:dyDescent="0.2">
      <c r="A55" s="646"/>
      <c r="B55" s="1216"/>
      <c r="C55" s="1210"/>
      <c r="D55" s="1302"/>
      <c r="E55" s="1253"/>
      <c r="F55" s="1203"/>
      <c r="G55" s="1270"/>
      <c r="H55" s="1253"/>
      <c r="I55" s="1203"/>
      <c r="J55" s="1270"/>
      <c r="K55" s="1264"/>
      <c r="L55" s="1204"/>
      <c r="M55" s="1255"/>
      <c r="N55" s="1253"/>
      <c r="O55" s="1203"/>
      <c r="P55" s="1270"/>
      <c r="Q55" s="1253"/>
      <c r="R55" s="1212"/>
      <c r="S55" s="1212"/>
      <c r="T55" s="910"/>
    </row>
    <row r="56" spans="1:20" s="54" customFormat="1" ht="15.75" customHeight="1" x14ac:dyDescent="0.15">
      <c r="A56" s="647"/>
      <c r="B56" s="1215" t="s">
        <v>487</v>
      </c>
      <c r="C56" s="1213" t="s">
        <v>488</v>
      </c>
      <c r="D56" s="1303"/>
      <c r="E56" s="1264"/>
      <c r="F56" s="1204"/>
      <c r="G56" s="1255"/>
      <c r="H56" s="1264"/>
      <c r="I56" s="1204"/>
      <c r="J56" s="1255"/>
      <c r="K56" s="1264"/>
      <c r="L56" s="1204"/>
      <c r="M56" s="1255"/>
      <c r="N56" s="1261"/>
      <c r="O56" s="1228"/>
      <c r="P56" s="1289"/>
      <c r="Q56" s="1261"/>
      <c r="R56" s="1229"/>
      <c r="S56" s="1229"/>
      <c r="T56" s="913"/>
    </row>
    <row r="57" spans="1:20" s="54" customFormat="1" ht="15.75" customHeight="1" x14ac:dyDescent="0.15">
      <c r="A57" s="647"/>
      <c r="B57" s="1222" t="s">
        <v>470</v>
      </c>
      <c r="C57" s="1210" t="s">
        <v>1189</v>
      </c>
      <c r="D57" s="1304" t="s">
        <v>299</v>
      </c>
      <c r="E57" s="1262">
        <v>6000</v>
      </c>
      <c r="F57" s="1230"/>
      <c r="G57" s="1290"/>
      <c r="H57" s="1262">
        <v>1620</v>
      </c>
      <c r="I57" s="1230"/>
      <c r="J57" s="1290"/>
      <c r="K57" s="1294">
        <f>E57+H57</f>
        <v>7620</v>
      </c>
      <c r="L57" s="1231"/>
      <c r="M57" s="1268"/>
      <c r="N57" s="1262">
        <v>7620</v>
      </c>
      <c r="O57" s="1230"/>
      <c r="P57" s="1290"/>
      <c r="Q57" s="1262"/>
      <c r="R57" s="1229"/>
      <c r="S57" s="1229"/>
      <c r="T57" s="913"/>
    </row>
    <row r="58" spans="1:20" s="54" customFormat="1" ht="15.75" customHeight="1" x14ac:dyDescent="0.2">
      <c r="A58" s="647"/>
      <c r="B58" s="1222" t="s">
        <v>478</v>
      </c>
      <c r="C58" s="1232" t="s">
        <v>167</v>
      </c>
      <c r="D58" s="1304" t="s">
        <v>299</v>
      </c>
      <c r="E58" s="1263">
        <v>1000</v>
      </c>
      <c r="F58" s="1207"/>
      <c r="G58" s="1291"/>
      <c r="H58" s="1263">
        <v>270</v>
      </c>
      <c r="I58" s="1207"/>
      <c r="J58" s="1291"/>
      <c r="K58" s="1198">
        <f>SUM(E58:H58)</f>
        <v>1270</v>
      </c>
      <c r="L58" s="1233"/>
      <c r="M58" s="1269"/>
      <c r="N58" s="1198"/>
      <c r="O58" s="1233"/>
      <c r="P58" s="1269"/>
      <c r="Q58" s="1263">
        <v>1270</v>
      </c>
      <c r="R58" s="1229"/>
      <c r="S58" s="1229"/>
      <c r="T58" s="913"/>
    </row>
    <row r="59" spans="1:20" s="54" customFormat="1" ht="31.5" customHeight="1" x14ac:dyDescent="0.15">
      <c r="A59" s="647"/>
      <c r="B59" s="1222" t="s">
        <v>479</v>
      </c>
      <c r="C59" s="1225" t="s">
        <v>1011</v>
      </c>
      <c r="D59" s="1304" t="s">
        <v>1190</v>
      </c>
      <c r="E59" s="1263">
        <v>12598</v>
      </c>
      <c r="F59" s="1207"/>
      <c r="G59" s="1291"/>
      <c r="H59" s="1263">
        <v>3402</v>
      </c>
      <c r="I59" s="1207"/>
      <c r="J59" s="1291"/>
      <c r="K59" s="1198">
        <f t="shared" ref="K59:K61" si="13">E59+H59</f>
        <v>16000</v>
      </c>
      <c r="L59" s="1233"/>
      <c r="M59" s="1269"/>
      <c r="N59" s="1198"/>
      <c r="O59" s="1233"/>
      <c r="P59" s="1269"/>
      <c r="Q59" s="1263">
        <f>K59</f>
        <v>16000</v>
      </c>
      <c r="R59" s="1229"/>
      <c r="S59" s="1229"/>
    </row>
    <row r="60" spans="1:20" s="54" customFormat="1" ht="16.5" customHeight="1" x14ac:dyDescent="0.15">
      <c r="A60" s="647"/>
      <c r="B60" s="1222" t="s">
        <v>480</v>
      </c>
      <c r="C60" s="1065" t="s">
        <v>1371</v>
      </c>
      <c r="D60" s="1304" t="s">
        <v>1190</v>
      </c>
      <c r="E60" s="1263">
        <v>40267</v>
      </c>
      <c r="F60" s="1207"/>
      <c r="G60" s="1291"/>
      <c r="H60" s="1263">
        <v>10872</v>
      </c>
      <c r="I60" s="1207"/>
      <c r="J60" s="1291"/>
      <c r="K60" s="1198">
        <f t="shared" si="13"/>
        <v>51139</v>
      </c>
      <c r="L60" s="1233"/>
      <c r="M60" s="1269"/>
      <c r="N60" s="1263">
        <f>K60</f>
        <v>51139</v>
      </c>
      <c r="O60" s="1207"/>
      <c r="P60" s="1291"/>
      <c r="Q60" s="1263"/>
      <c r="R60" s="1229"/>
      <c r="S60" s="1229"/>
    </row>
    <row r="61" spans="1:20" s="54" customFormat="1" ht="26.25" customHeight="1" x14ac:dyDescent="0.15">
      <c r="A61" s="647"/>
      <c r="B61" s="1222" t="s">
        <v>481</v>
      </c>
      <c r="C61" s="1226" t="s">
        <v>1369</v>
      </c>
      <c r="D61" s="1304" t="s">
        <v>1190</v>
      </c>
      <c r="E61" s="1263">
        <v>2526</v>
      </c>
      <c r="F61" s="1207"/>
      <c r="G61" s="1291"/>
      <c r="H61" s="1263">
        <v>683</v>
      </c>
      <c r="I61" s="1207"/>
      <c r="J61" s="1291"/>
      <c r="K61" s="1198">
        <f t="shared" si="13"/>
        <v>3209</v>
      </c>
      <c r="L61" s="1233"/>
      <c r="M61" s="1269"/>
      <c r="N61" s="1263">
        <f>K61</f>
        <v>3209</v>
      </c>
      <c r="O61" s="1207"/>
      <c r="P61" s="1291"/>
      <c r="Q61" s="1263"/>
      <c r="R61" s="1229"/>
      <c r="S61" s="1229"/>
    </row>
    <row r="62" spans="1:20" s="54" customFormat="1" ht="19.5" customHeight="1" x14ac:dyDescent="0.15">
      <c r="A62" s="647"/>
      <c r="B62" s="1222"/>
      <c r="C62" s="1226"/>
      <c r="D62" s="1304"/>
      <c r="E62" s="1263"/>
      <c r="F62" s="1207"/>
      <c r="G62" s="1291"/>
      <c r="H62" s="1263"/>
      <c r="I62" s="1207"/>
      <c r="J62" s="1291"/>
      <c r="K62" s="1198"/>
      <c r="L62" s="1233"/>
      <c r="M62" s="1269"/>
      <c r="N62" s="1263"/>
      <c r="O62" s="1207"/>
      <c r="P62" s="1291"/>
      <c r="Q62" s="1263"/>
      <c r="R62" s="1229"/>
      <c r="S62" s="1229"/>
    </row>
    <row r="63" spans="1:20" s="54" customFormat="1" ht="19.5" customHeight="1" x14ac:dyDescent="0.15">
      <c r="A63" s="647"/>
      <c r="B63" s="1222"/>
      <c r="C63" s="1226"/>
      <c r="D63" s="1304"/>
      <c r="E63" s="1263"/>
      <c r="F63" s="1207"/>
      <c r="G63" s="1291"/>
      <c r="H63" s="1263"/>
      <c r="I63" s="1207"/>
      <c r="J63" s="1291"/>
      <c r="K63" s="1198"/>
      <c r="L63" s="1233"/>
      <c r="M63" s="1269"/>
      <c r="N63" s="1263"/>
      <c r="O63" s="1207"/>
      <c r="P63" s="1291"/>
      <c r="Q63" s="1263"/>
      <c r="R63" s="1229"/>
      <c r="S63" s="1229"/>
    </row>
    <row r="64" spans="1:20" s="54" customFormat="1" ht="18.75" customHeight="1" x14ac:dyDescent="0.15">
      <c r="A64" s="647"/>
      <c r="B64" s="1222"/>
      <c r="C64" s="1226"/>
      <c r="D64" s="1304"/>
      <c r="E64" s="1263"/>
      <c r="F64" s="1207"/>
      <c r="G64" s="1291"/>
      <c r="H64" s="1263"/>
      <c r="I64" s="1207"/>
      <c r="J64" s="1291"/>
      <c r="K64" s="1198"/>
      <c r="L64" s="1233"/>
      <c r="M64" s="1269"/>
      <c r="N64" s="1263"/>
      <c r="O64" s="1207"/>
      <c r="P64" s="1291"/>
      <c r="Q64" s="1263"/>
      <c r="R64" s="1229"/>
      <c r="S64" s="1229"/>
    </row>
    <row r="65" spans="1:24" s="54" customFormat="1" ht="9.75" customHeight="1" thickBot="1" x14ac:dyDescent="0.2">
      <c r="A65" s="647"/>
      <c r="B65" s="1347"/>
      <c r="C65" s="1359"/>
      <c r="D65" s="1360"/>
      <c r="E65" s="1361"/>
      <c r="F65" s="1362"/>
      <c r="G65" s="1363"/>
      <c r="H65" s="1361"/>
      <c r="I65" s="1362"/>
      <c r="J65" s="1363"/>
      <c r="K65" s="1364"/>
      <c r="L65" s="1365"/>
      <c r="M65" s="1366"/>
      <c r="N65" s="1364"/>
      <c r="O65" s="1365"/>
      <c r="P65" s="1366"/>
      <c r="Q65" s="1361"/>
      <c r="R65" s="1367"/>
      <c r="S65" s="1367"/>
    </row>
    <row r="66" spans="1:24" s="54" customFormat="1" ht="12" customHeight="1" thickBot="1" x14ac:dyDescent="0.2">
      <c r="A66" s="913"/>
      <c r="B66" s="1343"/>
      <c r="C66" s="1331" t="s">
        <v>490</v>
      </c>
      <c r="D66" s="1358"/>
      <c r="E66" s="517">
        <f>SUM(E57:E61)</f>
        <v>62391</v>
      </c>
      <c r="F66" s="1371"/>
      <c r="G66" s="1332"/>
      <c r="H66" s="517">
        <f t="shared" ref="H66:Q66" si="14">SUM(H57:H61)</f>
        <v>16847</v>
      </c>
      <c r="I66" s="1371"/>
      <c r="J66" s="1332"/>
      <c r="K66" s="517">
        <f t="shared" si="14"/>
        <v>79238</v>
      </c>
      <c r="L66" s="1371"/>
      <c r="M66" s="1332"/>
      <c r="N66" s="517">
        <f t="shared" si="14"/>
        <v>61968</v>
      </c>
      <c r="O66" s="1371"/>
      <c r="P66" s="1332"/>
      <c r="Q66" s="517">
        <f t="shared" si="14"/>
        <v>17270</v>
      </c>
      <c r="R66" s="1372"/>
      <c r="S66" s="1373"/>
    </row>
    <row r="67" spans="1:24" s="54" customFormat="1" ht="12" customHeight="1" x14ac:dyDescent="0.15">
      <c r="A67" s="647"/>
      <c r="B67" s="1318"/>
      <c r="C67" s="1368"/>
      <c r="D67" s="1369"/>
      <c r="E67" s="1323"/>
      <c r="F67" s="1324"/>
      <c r="G67" s="1325"/>
      <c r="H67" s="1323"/>
      <c r="I67" s="1324"/>
      <c r="J67" s="1325"/>
      <c r="K67" s="1323"/>
      <c r="L67" s="1324"/>
      <c r="M67" s="1325"/>
      <c r="N67" s="1323"/>
      <c r="O67" s="1324"/>
      <c r="P67" s="1325"/>
      <c r="Q67" s="1323"/>
      <c r="R67" s="1370"/>
      <c r="S67" s="1370"/>
    </row>
    <row r="68" spans="1:24" s="54" customFormat="1" ht="12" customHeight="1" x14ac:dyDescent="0.15">
      <c r="A68" s="647"/>
      <c r="B68" s="1215"/>
      <c r="C68" s="1213"/>
      <c r="D68" s="1303"/>
      <c r="E68" s="1264"/>
      <c r="F68" s="1204"/>
      <c r="G68" s="1255"/>
      <c r="H68" s="1264"/>
      <c r="I68" s="1204"/>
      <c r="J68" s="1255"/>
      <c r="K68" s="1264"/>
      <c r="L68" s="1204"/>
      <c r="M68" s="1255"/>
      <c r="N68" s="1261"/>
      <c r="O68" s="1228"/>
      <c r="P68" s="1289"/>
      <c r="Q68" s="1261"/>
      <c r="R68" s="1229"/>
      <c r="S68" s="1229"/>
    </row>
    <row r="69" spans="1:24" s="46" customFormat="1" ht="15" customHeight="1" x14ac:dyDescent="0.2">
      <c r="A69" s="644"/>
      <c r="B69" s="1215" t="s">
        <v>491</v>
      </c>
      <c r="C69" s="1202" t="s">
        <v>492</v>
      </c>
      <c r="D69" s="1255"/>
      <c r="E69" s="1264"/>
      <c r="F69" s="1204"/>
      <c r="G69" s="1255"/>
      <c r="H69" s="1264"/>
      <c r="I69" s="1204"/>
      <c r="J69" s="1255"/>
      <c r="K69" s="1264"/>
      <c r="L69" s="1204"/>
      <c r="M69" s="1255"/>
      <c r="N69" s="1252"/>
      <c r="O69" s="1208"/>
      <c r="P69" s="1272"/>
      <c r="Q69" s="1252"/>
      <c r="R69" s="1214"/>
      <c r="S69" s="1214"/>
    </row>
    <row r="70" spans="1:24" s="46" customFormat="1" ht="15" customHeight="1" x14ac:dyDescent="0.2">
      <c r="A70" s="644"/>
      <c r="B70" s="1216" t="s">
        <v>470</v>
      </c>
      <c r="C70" s="1206" t="s">
        <v>1195</v>
      </c>
      <c r="D70" s="1304" t="s">
        <v>299</v>
      </c>
      <c r="E70" s="1253">
        <v>6693</v>
      </c>
      <c r="F70" s="1203"/>
      <c r="G70" s="1270"/>
      <c r="H70" s="1253">
        <v>1807</v>
      </c>
      <c r="I70" s="1203"/>
      <c r="J70" s="1270"/>
      <c r="K70" s="1253">
        <f>E70+H70</f>
        <v>8500</v>
      </c>
      <c r="L70" s="1203"/>
      <c r="M70" s="1270"/>
      <c r="N70" s="1252"/>
      <c r="O70" s="1208"/>
      <c r="P70" s="1272"/>
      <c r="Q70" s="1252">
        <f>K70</f>
        <v>8500</v>
      </c>
      <c r="R70" s="1214"/>
      <c r="S70" s="1214"/>
    </row>
    <row r="71" spans="1:24" s="46" customFormat="1" ht="15" customHeight="1" thickBot="1" x14ac:dyDescent="0.25">
      <c r="A71" s="644"/>
      <c r="B71" s="1374"/>
      <c r="C71" s="1339"/>
      <c r="D71" s="1375"/>
      <c r="E71" s="1315"/>
      <c r="F71" s="1316"/>
      <c r="G71" s="1301"/>
      <c r="H71" s="1315"/>
      <c r="I71" s="1316"/>
      <c r="J71" s="1301"/>
      <c r="K71" s="1376"/>
      <c r="L71" s="1377"/>
      <c r="M71" s="1378"/>
      <c r="N71" s="1309"/>
      <c r="O71" s="1310"/>
      <c r="P71" s="1311"/>
      <c r="Q71" s="1309"/>
      <c r="R71" s="1379"/>
      <c r="S71" s="1379"/>
    </row>
    <row r="72" spans="1:24" s="46" customFormat="1" ht="13.5" customHeight="1" thickBot="1" x14ac:dyDescent="0.25">
      <c r="A72" s="396"/>
      <c r="B72" s="1343"/>
      <c r="C72" s="1344" t="s">
        <v>493</v>
      </c>
      <c r="D72" s="1332"/>
      <c r="E72" s="517">
        <f>E70</f>
        <v>6693</v>
      </c>
      <c r="F72" s="1371"/>
      <c r="G72" s="1332"/>
      <c r="H72" s="517">
        <f t="shared" ref="H72:Q72" si="15">H70</f>
        <v>1807</v>
      </c>
      <c r="I72" s="1371"/>
      <c r="J72" s="1332"/>
      <c r="K72" s="517">
        <f t="shared" si="15"/>
        <v>8500</v>
      </c>
      <c r="L72" s="1371"/>
      <c r="M72" s="1332"/>
      <c r="N72" s="517">
        <f t="shared" si="15"/>
        <v>0</v>
      </c>
      <c r="O72" s="1371"/>
      <c r="P72" s="1332"/>
      <c r="Q72" s="517">
        <f t="shared" si="15"/>
        <v>8500</v>
      </c>
      <c r="R72" s="1336"/>
      <c r="S72" s="1382"/>
    </row>
    <row r="73" spans="1:24" s="46" customFormat="1" ht="13.5" customHeight="1" x14ac:dyDescent="0.2">
      <c r="A73" s="644"/>
      <c r="B73" s="1318"/>
      <c r="C73" s="1380"/>
      <c r="D73" s="1325"/>
      <c r="E73" s="1323"/>
      <c r="F73" s="1324"/>
      <c r="G73" s="1325"/>
      <c r="H73" s="1323"/>
      <c r="I73" s="1324"/>
      <c r="J73" s="1325"/>
      <c r="K73" s="1323"/>
      <c r="L73" s="1324"/>
      <c r="M73" s="1325"/>
      <c r="N73" s="1323"/>
      <c r="O73" s="1324"/>
      <c r="P73" s="1325"/>
      <c r="Q73" s="1323"/>
      <c r="R73" s="1381"/>
      <c r="S73" s="1381"/>
    </row>
    <row r="74" spans="1:24" s="46" customFormat="1" ht="13.5" customHeight="1" x14ac:dyDescent="0.2">
      <c r="A74" s="644"/>
      <c r="B74" s="1215" t="s">
        <v>88</v>
      </c>
      <c r="C74" s="1202" t="s">
        <v>168</v>
      </c>
      <c r="D74" s="1255"/>
      <c r="E74" s="1300"/>
      <c r="F74" s="1214"/>
      <c r="G74" s="1298"/>
      <c r="H74" s="1300"/>
      <c r="I74" s="1214"/>
      <c r="J74" s="1298"/>
      <c r="K74" s="1253"/>
      <c r="L74" s="1203"/>
      <c r="M74" s="1270"/>
      <c r="N74" s="1252"/>
      <c r="O74" s="1208"/>
      <c r="P74" s="1272"/>
      <c r="Q74" s="1253"/>
      <c r="R74" s="1214"/>
      <c r="S74" s="1214"/>
    </row>
    <row r="75" spans="1:24" s="46" customFormat="1" ht="33.75" customHeight="1" x14ac:dyDescent="0.2">
      <c r="A75" s="644"/>
      <c r="B75" s="1216" t="s">
        <v>489</v>
      </c>
      <c r="C75" s="1206" t="s">
        <v>1291</v>
      </c>
      <c r="D75" s="1291" t="s">
        <v>299</v>
      </c>
      <c r="E75" s="1263">
        <v>6000</v>
      </c>
      <c r="F75" s="1207"/>
      <c r="G75" s="1291"/>
      <c r="H75" s="1263">
        <v>1620</v>
      </c>
      <c r="I75" s="1207"/>
      <c r="J75" s="1291"/>
      <c r="K75" s="1198">
        <f>SUM(E75:H75)</f>
        <v>7620</v>
      </c>
      <c r="L75" s="1233"/>
      <c r="M75" s="1269"/>
      <c r="N75" s="1258">
        <v>2921</v>
      </c>
      <c r="O75" s="1211"/>
      <c r="P75" s="1288"/>
      <c r="Q75" s="1263">
        <f>K75-N75</f>
        <v>4699</v>
      </c>
      <c r="R75" s="1214"/>
      <c r="S75" s="1214"/>
    </row>
    <row r="76" spans="1:24" s="46" customFormat="1" ht="25.5" customHeight="1" x14ac:dyDescent="0.2">
      <c r="A76" s="644"/>
      <c r="B76" s="1216" t="s">
        <v>653</v>
      </c>
      <c r="C76" s="1234" t="s">
        <v>1192</v>
      </c>
      <c r="D76" s="1304" t="s">
        <v>299</v>
      </c>
      <c r="E76" s="1263">
        <v>114613</v>
      </c>
      <c r="F76" s="1207"/>
      <c r="G76" s="1291"/>
      <c r="H76" s="1263">
        <v>30946</v>
      </c>
      <c r="I76" s="1207"/>
      <c r="J76" s="1291"/>
      <c r="K76" s="1198">
        <f>SUM(E76:H76)</f>
        <v>145559</v>
      </c>
      <c r="L76" s="1233"/>
      <c r="M76" s="1269"/>
      <c r="N76" s="1258"/>
      <c r="O76" s="1211"/>
      <c r="P76" s="1288"/>
      <c r="Q76" s="1263">
        <f>K76</f>
        <v>145559</v>
      </c>
      <c r="R76" s="1214"/>
      <c r="S76" s="1214"/>
    </row>
    <row r="77" spans="1:24" s="46" customFormat="1" ht="25.5" customHeight="1" x14ac:dyDescent="0.2">
      <c r="A77" s="644"/>
      <c r="B77" s="1216" t="s">
        <v>1370</v>
      </c>
      <c r="C77" s="1065" t="s">
        <v>1371</v>
      </c>
      <c r="D77" s="1304" t="s">
        <v>1190</v>
      </c>
      <c r="E77" s="1263">
        <v>1150</v>
      </c>
      <c r="F77" s="1207"/>
      <c r="G77" s="1291"/>
      <c r="H77" s="1263">
        <v>311</v>
      </c>
      <c r="I77" s="1207"/>
      <c r="J77" s="1291"/>
      <c r="K77" s="1198">
        <f>SUM(E77:H77)</f>
        <v>1461</v>
      </c>
      <c r="L77" s="1233"/>
      <c r="M77" s="1269"/>
      <c r="N77" s="1258">
        <f>K77</f>
        <v>1461</v>
      </c>
      <c r="O77" s="1211"/>
      <c r="P77" s="1288"/>
      <c r="Q77" s="1263"/>
      <c r="R77" s="1214"/>
      <c r="S77" s="1214"/>
    </row>
    <row r="78" spans="1:24" s="46" customFormat="1" ht="7.5" customHeight="1" thickBot="1" x14ac:dyDescent="0.25">
      <c r="A78" s="644"/>
      <c r="B78" s="1338"/>
      <c r="C78" s="1339"/>
      <c r="D78" s="1360"/>
      <c r="E78" s="1361"/>
      <c r="F78" s="1362"/>
      <c r="G78" s="1363"/>
      <c r="H78" s="1361"/>
      <c r="I78" s="1362"/>
      <c r="J78" s="1363"/>
      <c r="K78" s="1364"/>
      <c r="L78" s="1365"/>
      <c r="M78" s="1366"/>
      <c r="N78" s="1349"/>
      <c r="O78" s="1350"/>
      <c r="P78" s="1308"/>
      <c r="Q78" s="1361"/>
      <c r="R78" s="1340"/>
      <c r="S78" s="1379"/>
      <c r="T78" s="396"/>
      <c r="U78" s="396"/>
    </row>
    <row r="79" spans="1:24" s="46" customFormat="1" ht="12.75" customHeight="1" thickBot="1" x14ac:dyDescent="0.25">
      <c r="A79" s="396"/>
      <c r="B79" s="1387"/>
      <c r="C79" s="1344" t="s">
        <v>169</v>
      </c>
      <c r="D79" s="1332"/>
      <c r="E79" s="517">
        <f>SUM(E75:E78)</f>
        <v>121763</v>
      </c>
      <c r="F79" s="1371"/>
      <c r="G79" s="1332"/>
      <c r="H79" s="517">
        <f>SUM(H75:H78)</f>
        <v>32877</v>
      </c>
      <c r="I79" s="1371"/>
      <c r="J79" s="1332"/>
      <c r="K79" s="517">
        <f>SUM(K75:K78)</f>
        <v>154640</v>
      </c>
      <c r="L79" s="1371"/>
      <c r="M79" s="1332"/>
      <c r="N79" s="517">
        <f>SUM(N75:N78)</f>
        <v>4382</v>
      </c>
      <c r="O79" s="1371"/>
      <c r="P79" s="1332"/>
      <c r="Q79" s="517">
        <f>SUM(Q75:Q78)</f>
        <v>150258</v>
      </c>
      <c r="R79" s="1388"/>
      <c r="S79" s="1382"/>
      <c r="T79" s="912"/>
      <c r="U79" s="912"/>
      <c r="W79" s="628"/>
      <c r="X79" s="628"/>
    </row>
    <row r="80" spans="1:24" s="46" customFormat="1" ht="12.75" customHeight="1" x14ac:dyDescent="0.2">
      <c r="A80" s="644"/>
      <c r="B80" s="1383"/>
      <c r="C80" s="1380"/>
      <c r="D80" s="1325"/>
      <c r="E80" s="1323"/>
      <c r="F80" s="1324"/>
      <c r="G80" s="1325"/>
      <c r="H80" s="1323"/>
      <c r="I80" s="1324"/>
      <c r="J80" s="1325"/>
      <c r="K80" s="1323"/>
      <c r="L80" s="1324"/>
      <c r="M80" s="1325"/>
      <c r="N80" s="1384"/>
      <c r="O80" s="1385"/>
      <c r="P80" s="1386"/>
      <c r="Q80" s="1384"/>
      <c r="R80" s="1385"/>
      <c r="S80" s="1381"/>
      <c r="T80" s="396"/>
      <c r="U80" s="396"/>
      <c r="W80" s="628"/>
    </row>
    <row r="81" spans="1:22" s="46" customFormat="1" ht="24" customHeight="1" x14ac:dyDescent="0.2">
      <c r="A81" s="644"/>
      <c r="B81" s="1215" t="s">
        <v>89</v>
      </c>
      <c r="C81" s="1202" t="s">
        <v>72</v>
      </c>
      <c r="D81" s="1255"/>
      <c r="E81" s="1264"/>
      <c r="F81" s="1204"/>
      <c r="G81" s="1255"/>
      <c r="H81" s="1264"/>
      <c r="I81" s="1204"/>
      <c r="J81" s="1255"/>
      <c r="K81" s="1264"/>
      <c r="L81" s="1204"/>
      <c r="M81" s="1255"/>
      <c r="N81" s="1252"/>
      <c r="O81" s="1208"/>
      <c r="P81" s="1272"/>
      <c r="Q81" s="1252"/>
      <c r="R81" s="1214"/>
      <c r="S81" s="1214"/>
      <c r="T81" s="396"/>
      <c r="U81" s="396"/>
    </row>
    <row r="82" spans="1:22" s="46" customFormat="1" ht="24" customHeight="1" x14ac:dyDescent="0.2">
      <c r="A82" s="644"/>
      <c r="B82" s="1215"/>
      <c r="C82" s="1202"/>
      <c r="D82" s="1255"/>
      <c r="E82" s="1264"/>
      <c r="F82" s="1204"/>
      <c r="G82" s="1255"/>
      <c r="H82" s="1264"/>
      <c r="I82" s="1204"/>
      <c r="J82" s="1255"/>
      <c r="K82" s="1264"/>
      <c r="L82" s="1204"/>
      <c r="M82" s="1255"/>
      <c r="N82" s="1252"/>
      <c r="O82" s="1208"/>
      <c r="P82" s="1272"/>
      <c r="Q82" s="1252"/>
      <c r="R82" s="1214"/>
      <c r="S82" s="1214"/>
      <c r="T82" s="396"/>
      <c r="U82" s="396"/>
    </row>
    <row r="83" spans="1:22" s="46" customFormat="1" ht="8.25" customHeight="1" thickBot="1" x14ac:dyDescent="0.25">
      <c r="A83" s="644"/>
      <c r="B83" s="1338"/>
      <c r="C83" s="1339"/>
      <c r="D83" s="1360"/>
      <c r="E83" s="1361"/>
      <c r="F83" s="1362"/>
      <c r="G83" s="1363"/>
      <c r="H83" s="1361"/>
      <c r="I83" s="1362"/>
      <c r="J83" s="1363"/>
      <c r="K83" s="1364"/>
      <c r="L83" s="1365"/>
      <c r="M83" s="1366"/>
      <c r="N83" s="1349"/>
      <c r="O83" s="1350"/>
      <c r="P83" s="1308"/>
      <c r="Q83" s="1349"/>
      <c r="R83" s="1379"/>
      <c r="S83" s="1379"/>
      <c r="T83" s="396"/>
      <c r="U83" s="396"/>
    </row>
    <row r="84" spans="1:22" s="46" customFormat="1" ht="22.5" customHeight="1" thickBot="1" x14ac:dyDescent="0.25">
      <c r="A84" s="396"/>
      <c r="B84" s="1387"/>
      <c r="C84" s="1331" t="s">
        <v>494</v>
      </c>
      <c r="D84" s="1332"/>
      <c r="E84" s="517">
        <f>E82</f>
        <v>0</v>
      </c>
      <c r="F84" s="1371"/>
      <c r="G84" s="1332"/>
      <c r="H84" s="517">
        <f t="shared" ref="H84:Q84" si="16">H82</f>
        <v>0</v>
      </c>
      <c r="I84" s="1371"/>
      <c r="J84" s="1332"/>
      <c r="K84" s="517">
        <f t="shared" si="16"/>
        <v>0</v>
      </c>
      <c r="L84" s="1371"/>
      <c r="M84" s="1332"/>
      <c r="N84" s="517">
        <f t="shared" si="16"/>
        <v>0</v>
      </c>
      <c r="O84" s="1371"/>
      <c r="P84" s="1332"/>
      <c r="Q84" s="517">
        <f t="shared" si="16"/>
        <v>0</v>
      </c>
      <c r="R84" s="1336"/>
      <c r="S84" s="1382"/>
      <c r="T84" s="396"/>
      <c r="U84" s="396"/>
    </row>
    <row r="85" spans="1:22" s="46" customFormat="1" ht="12.75" customHeight="1" x14ac:dyDescent="0.2">
      <c r="A85" s="644"/>
      <c r="B85" s="1383"/>
      <c r="C85" s="1389"/>
      <c r="D85" s="1320"/>
      <c r="E85" s="1323"/>
      <c r="F85" s="1324"/>
      <c r="G85" s="1325"/>
      <c r="H85" s="1323"/>
      <c r="I85" s="1324"/>
      <c r="J85" s="1325"/>
      <c r="K85" s="1323"/>
      <c r="L85" s="1324"/>
      <c r="M85" s="1325"/>
      <c r="N85" s="1384"/>
      <c r="O85" s="1385"/>
      <c r="P85" s="1386"/>
      <c r="Q85" s="1384"/>
      <c r="R85" s="1381"/>
      <c r="S85" s="1381"/>
      <c r="T85" s="396"/>
      <c r="U85" s="396"/>
    </row>
    <row r="86" spans="1:22" s="46" customFormat="1" ht="12" customHeight="1" x14ac:dyDescent="0.2">
      <c r="A86" s="644"/>
      <c r="B86" s="1216"/>
      <c r="C86" s="1206"/>
      <c r="D86" s="1270"/>
      <c r="E86" s="1253"/>
      <c r="F86" s="1203"/>
      <c r="G86" s="1270"/>
      <c r="H86" s="1253"/>
      <c r="I86" s="1203"/>
      <c r="J86" s="1270"/>
      <c r="K86" s="1264"/>
      <c r="L86" s="1204"/>
      <c r="M86" s="1255"/>
      <c r="N86" s="1252"/>
      <c r="O86" s="1208"/>
      <c r="P86" s="1272"/>
      <c r="Q86" s="1252"/>
      <c r="R86" s="1214"/>
      <c r="S86" s="1214"/>
      <c r="T86" s="396"/>
      <c r="U86" s="396"/>
    </row>
    <row r="87" spans="1:22" s="46" customFormat="1" ht="12.75" customHeight="1" x14ac:dyDescent="0.2">
      <c r="A87" s="644"/>
      <c r="B87" s="1215" t="s">
        <v>90</v>
      </c>
      <c r="C87" s="1202" t="s">
        <v>294</v>
      </c>
      <c r="D87" s="1270"/>
      <c r="E87" s="1253"/>
      <c r="F87" s="1203"/>
      <c r="G87" s="1270"/>
      <c r="H87" s="1253"/>
      <c r="I87" s="1203"/>
      <c r="J87" s="1270"/>
      <c r="K87" s="1264"/>
      <c r="L87" s="1204"/>
      <c r="M87" s="1255"/>
      <c r="N87" s="1252"/>
      <c r="O87" s="1208"/>
      <c r="P87" s="1272"/>
      <c r="Q87" s="1252"/>
      <c r="R87" s="1214"/>
      <c r="S87" s="1214"/>
      <c r="T87" s="396"/>
      <c r="U87" s="396"/>
    </row>
    <row r="88" spans="1:22" s="55" customFormat="1" ht="13.5" customHeight="1" x14ac:dyDescent="0.2">
      <c r="A88" s="648"/>
      <c r="B88" s="1216" t="s">
        <v>470</v>
      </c>
      <c r="C88" s="1206" t="s">
        <v>73</v>
      </c>
      <c r="D88" s="1270"/>
      <c r="E88" s="1265">
        <v>11794</v>
      </c>
      <c r="F88" s="1235"/>
      <c r="G88" s="1292"/>
      <c r="H88" s="1265"/>
      <c r="I88" s="1235"/>
      <c r="J88" s="1292"/>
      <c r="K88" s="1295">
        <f>SUM(E88:H88)</f>
        <v>11794</v>
      </c>
      <c r="L88" s="1236"/>
      <c r="M88" s="1271"/>
      <c r="N88" s="1265">
        <f>K88</f>
        <v>11794</v>
      </c>
      <c r="O88" s="1235"/>
      <c r="P88" s="1292"/>
      <c r="Q88" s="1281"/>
      <c r="R88" s="1237"/>
      <c r="S88" s="1238"/>
      <c r="T88" s="595"/>
      <c r="U88" s="595"/>
    </row>
    <row r="89" spans="1:22" s="55" customFormat="1" ht="13.5" customHeight="1" x14ac:dyDescent="0.2">
      <c r="A89" s="648"/>
      <c r="B89" s="1216" t="s">
        <v>478</v>
      </c>
      <c r="C89" s="1206" t="s">
        <v>1130</v>
      </c>
      <c r="D89" s="1270"/>
      <c r="E89" s="1265">
        <v>3000</v>
      </c>
      <c r="F89" s="1235"/>
      <c r="G89" s="1292"/>
      <c r="H89" s="1265"/>
      <c r="I89" s="1235"/>
      <c r="J89" s="1292"/>
      <c r="K89" s="1295">
        <f>E89+H89</f>
        <v>3000</v>
      </c>
      <c r="L89" s="1236"/>
      <c r="M89" s="1271"/>
      <c r="N89" s="1265">
        <f>K89</f>
        <v>3000</v>
      </c>
      <c r="O89" s="1235"/>
      <c r="P89" s="1292"/>
      <c r="Q89" s="1281"/>
      <c r="R89" s="1237"/>
      <c r="S89" s="1238"/>
      <c r="T89" s="595"/>
      <c r="U89" s="595"/>
    </row>
    <row r="90" spans="1:22" s="55" customFormat="1" ht="24.75" customHeight="1" x14ac:dyDescent="0.2">
      <c r="A90" s="648"/>
      <c r="B90" s="1216" t="s">
        <v>479</v>
      </c>
      <c r="C90" s="1153" t="s">
        <v>1184</v>
      </c>
      <c r="D90" s="1288"/>
      <c r="E90" s="1258">
        <v>16000</v>
      </c>
      <c r="F90" s="1211"/>
      <c r="G90" s="1288"/>
      <c r="H90" s="1258"/>
      <c r="I90" s="1211"/>
      <c r="J90" s="1288"/>
      <c r="K90" s="1295">
        <f>E90+H90</f>
        <v>16000</v>
      </c>
      <c r="L90" s="1236"/>
      <c r="M90" s="1271"/>
      <c r="N90" s="1258"/>
      <c r="O90" s="1211"/>
      <c r="P90" s="1288"/>
      <c r="Q90" s="1258">
        <f>K90</f>
        <v>16000</v>
      </c>
      <c r="R90" s="1238"/>
      <c r="S90" s="1238"/>
      <c r="T90" s="595"/>
      <c r="U90" s="595"/>
    </row>
    <row r="91" spans="1:22" s="55" customFormat="1" ht="12" customHeight="1" thickBot="1" x14ac:dyDescent="0.25">
      <c r="A91" s="648"/>
      <c r="B91" s="1338" t="s">
        <v>480</v>
      </c>
      <c r="C91" s="1390" t="s">
        <v>1328</v>
      </c>
      <c r="D91" s="1308"/>
      <c r="E91" s="1349">
        <v>13887</v>
      </c>
      <c r="F91" s="1350"/>
      <c r="G91" s="1308"/>
      <c r="H91" s="1349"/>
      <c r="I91" s="1350"/>
      <c r="J91" s="1308"/>
      <c r="K91" s="1351">
        <v>13887</v>
      </c>
      <c r="L91" s="1352"/>
      <c r="M91" s="1353"/>
      <c r="N91" s="1349">
        <v>13887</v>
      </c>
      <c r="O91" s="1350"/>
      <c r="P91" s="1308"/>
      <c r="Q91" s="1349"/>
      <c r="R91" s="1391"/>
      <c r="S91" s="1391"/>
      <c r="T91" s="595"/>
      <c r="U91" s="595"/>
    </row>
    <row r="92" spans="1:22" s="46" customFormat="1" ht="13.5" customHeight="1" thickBot="1" x14ac:dyDescent="0.25">
      <c r="A92" s="396"/>
      <c r="B92" s="1387"/>
      <c r="C92" s="1344" t="s">
        <v>495</v>
      </c>
      <c r="D92" s="1332"/>
      <c r="E92" s="517">
        <f>SUM(E88:E91)</f>
        <v>44681</v>
      </c>
      <c r="F92" s="1371"/>
      <c r="G92" s="1332"/>
      <c r="H92" s="517">
        <f>SUM(H88:H91)</f>
        <v>0</v>
      </c>
      <c r="I92" s="1371"/>
      <c r="J92" s="1332"/>
      <c r="K92" s="517">
        <f>SUM(K88:K91)</f>
        <v>44681</v>
      </c>
      <c r="L92" s="1371"/>
      <c r="M92" s="1332"/>
      <c r="N92" s="517">
        <f>SUM(N88:N91)</f>
        <v>28681</v>
      </c>
      <c r="O92" s="1371"/>
      <c r="P92" s="1332"/>
      <c r="Q92" s="517">
        <f>SUM(Q88:Q91)</f>
        <v>16000</v>
      </c>
      <c r="R92" s="1336"/>
      <c r="S92" s="1382"/>
      <c r="T92" s="396"/>
      <c r="U92" s="396"/>
    </row>
    <row r="93" spans="1:22" s="46" customFormat="1" ht="12.75" customHeight="1" x14ac:dyDescent="0.2">
      <c r="A93" s="644"/>
      <c r="B93" s="1383"/>
      <c r="C93" s="1380"/>
      <c r="D93" s="1320"/>
      <c r="E93" s="1321"/>
      <c r="F93" s="1322"/>
      <c r="G93" s="1320"/>
      <c r="H93" s="1321"/>
      <c r="I93" s="1322"/>
      <c r="J93" s="1320"/>
      <c r="K93" s="1323"/>
      <c r="L93" s="1324"/>
      <c r="M93" s="1325"/>
      <c r="N93" s="1384"/>
      <c r="O93" s="1385"/>
      <c r="P93" s="1386"/>
      <c r="Q93" s="1384"/>
      <c r="R93" s="1381"/>
      <c r="S93" s="1381"/>
      <c r="T93" s="396"/>
      <c r="U93" s="396"/>
    </row>
    <row r="94" spans="1:22" ht="12.75" customHeight="1" x14ac:dyDescent="0.2">
      <c r="A94" s="645"/>
      <c r="B94" s="1215" t="s">
        <v>497</v>
      </c>
      <c r="C94" s="1202" t="s">
        <v>982</v>
      </c>
      <c r="D94" s="1270"/>
      <c r="E94" s="1253"/>
      <c r="F94" s="1203"/>
      <c r="G94" s="1270"/>
      <c r="H94" s="1253"/>
      <c r="I94" s="1203"/>
      <c r="J94" s="1270"/>
      <c r="K94" s="1264"/>
      <c r="L94" s="1204"/>
      <c r="M94" s="1255"/>
      <c r="N94" s="1251"/>
      <c r="O94" s="1199"/>
      <c r="P94" s="1286"/>
      <c r="Q94" s="1251"/>
      <c r="R94" s="1200"/>
      <c r="S94" s="1200"/>
      <c r="T94" s="911"/>
      <c r="U94" s="911"/>
    </row>
    <row r="95" spans="1:22" s="55" customFormat="1" ht="15" customHeight="1" x14ac:dyDescent="0.2">
      <c r="A95" s="648"/>
      <c r="B95" s="1216" t="s">
        <v>470</v>
      </c>
      <c r="C95" s="1206" t="s">
        <v>1054</v>
      </c>
      <c r="D95" s="1291"/>
      <c r="E95" s="1263">
        <v>5000</v>
      </c>
      <c r="F95" s="1207"/>
      <c r="G95" s="1291"/>
      <c r="H95" s="1263"/>
      <c r="I95" s="1207"/>
      <c r="J95" s="1291"/>
      <c r="K95" s="1198">
        <f>E95</f>
        <v>5000</v>
      </c>
      <c r="L95" s="1233"/>
      <c r="M95" s="1269"/>
      <c r="N95" s="1266"/>
      <c r="O95" s="1239"/>
      <c r="P95" s="1293"/>
      <c r="Q95" s="1263">
        <f>K95</f>
        <v>5000</v>
      </c>
      <c r="R95" s="1238"/>
      <c r="S95" s="1238"/>
      <c r="T95" s="595"/>
      <c r="U95" s="595"/>
      <c r="V95" s="595"/>
    </row>
    <row r="96" spans="1:22" s="55" customFormat="1" ht="12" customHeight="1" thickBot="1" x14ac:dyDescent="0.25">
      <c r="A96" s="648"/>
      <c r="B96" s="1338"/>
      <c r="C96" s="1339"/>
      <c r="D96" s="1301"/>
      <c r="E96" s="1315"/>
      <c r="F96" s="1316"/>
      <c r="G96" s="1301"/>
      <c r="H96" s="1315"/>
      <c r="I96" s="1316"/>
      <c r="J96" s="1301"/>
      <c r="K96" s="1376"/>
      <c r="L96" s="1377"/>
      <c r="M96" s="1378"/>
      <c r="N96" s="1392"/>
      <c r="O96" s="1393"/>
      <c r="P96" s="1394"/>
      <c r="Q96" s="1315"/>
      <c r="R96" s="1391"/>
      <c r="S96" s="1391"/>
      <c r="T96" s="595"/>
      <c r="U96" s="595"/>
    </row>
    <row r="97" spans="1:28" s="46" customFormat="1" ht="21.75" customHeight="1" thickBot="1" x14ac:dyDescent="0.25">
      <c r="A97" s="396"/>
      <c r="B97" s="1387"/>
      <c r="C97" s="1344" t="s">
        <v>496</v>
      </c>
      <c r="D97" s="1395"/>
      <c r="E97" s="1396">
        <f>SUM(E95:E95)</f>
        <v>5000</v>
      </c>
      <c r="F97" s="1397"/>
      <c r="G97" s="1395"/>
      <c r="H97" s="1396">
        <f>SUM(H95:H95)</f>
        <v>0</v>
      </c>
      <c r="I97" s="1397"/>
      <c r="J97" s="1395"/>
      <c r="K97" s="1396">
        <f>SUM(K95:K95)</f>
        <v>5000</v>
      </c>
      <c r="L97" s="1397"/>
      <c r="M97" s="1395"/>
      <c r="N97" s="1396">
        <f>SUM(N95:N95)</f>
        <v>0</v>
      </c>
      <c r="O97" s="1397"/>
      <c r="P97" s="1395"/>
      <c r="Q97" s="1396">
        <f>SUM(Q95:Q95)</f>
        <v>5000</v>
      </c>
      <c r="R97" s="1336"/>
      <c r="S97" s="1382"/>
      <c r="T97" s="396"/>
      <c r="U97" s="396"/>
    </row>
    <row r="98" spans="1:28" s="46" customFormat="1" ht="13.5" customHeight="1" x14ac:dyDescent="0.2">
      <c r="A98" s="644"/>
      <c r="B98" s="1383"/>
      <c r="C98" s="1380"/>
      <c r="D98" s="1325"/>
      <c r="E98" s="1323"/>
      <c r="F98" s="1324"/>
      <c r="G98" s="1325"/>
      <c r="H98" s="1323"/>
      <c r="I98" s="1324"/>
      <c r="J98" s="1325"/>
      <c r="K98" s="1323"/>
      <c r="L98" s="1324"/>
      <c r="M98" s="1325"/>
      <c r="N98" s="1323"/>
      <c r="O98" s="1324"/>
      <c r="P98" s="1325"/>
      <c r="Q98" s="1323"/>
      <c r="R98" s="1381"/>
      <c r="S98" s="1381"/>
      <c r="T98" s="396"/>
      <c r="U98" s="396"/>
    </row>
    <row r="99" spans="1:28" s="46" customFormat="1" ht="13.5" customHeight="1" thickBot="1" x14ac:dyDescent="0.25">
      <c r="A99" s="644"/>
      <c r="B99" s="1338"/>
      <c r="C99" s="1398"/>
      <c r="D99" s="1378"/>
      <c r="E99" s="1376"/>
      <c r="F99" s="1377"/>
      <c r="G99" s="1378"/>
      <c r="H99" s="1376"/>
      <c r="I99" s="1377"/>
      <c r="J99" s="1378"/>
      <c r="K99" s="1376"/>
      <c r="L99" s="1377"/>
      <c r="M99" s="1378"/>
      <c r="N99" s="1309"/>
      <c r="O99" s="1310"/>
      <c r="P99" s="1311"/>
      <c r="Q99" s="1309"/>
      <c r="R99" s="1379"/>
      <c r="S99" s="1379"/>
      <c r="T99" s="396"/>
      <c r="U99" s="396"/>
    </row>
    <row r="100" spans="1:28" s="46" customFormat="1" ht="13.5" customHeight="1" thickBot="1" x14ac:dyDescent="0.25">
      <c r="A100" s="396"/>
      <c r="B100" s="1387"/>
      <c r="C100" s="1344" t="s">
        <v>170</v>
      </c>
      <c r="D100" s="1332"/>
      <c r="E100" s="517">
        <f>E17+E26+E53+E66+E72+E79+E84+E92+E97</f>
        <v>2275858</v>
      </c>
      <c r="F100" s="1371"/>
      <c r="G100" s="1332"/>
      <c r="H100" s="517">
        <f>H17+H26+H53+H66+H72+H79+H84+H92+H97</f>
        <v>576844</v>
      </c>
      <c r="I100" s="1371"/>
      <c r="J100" s="1332"/>
      <c r="K100" s="517">
        <f>K17+K26+K53+K66+K72+K79+K84+K92+K97</f>
        <v>2852702</v>
      </c>
      <c r="L100" s="1371"/>
      <c r="M100" s="1332"/>
      <c r="N100" s="517">
        <f>N17+N26+N53+N66+N72+N79+N84+N92+N97</f>
        <v>2584681</v>
      </c>
      <c r="O100" s="1371"/>
      <c r="P100" s="1332"/>
      <c r="Q100" s="517">
        <f>Q17+Q26+Q53+Q66+Q72+Q79+Q84+Q92+Q97</f>
        <v>268021</v>
      </c>
      <c r="R100" s="1336"/>
      <c r="S100" s="1382"/>
      <c r="T100" s="396"/>
      <c r="U100" s="396"/>
    </row>
    <row r="101" spans="1:28" s="46" customFormat="1" ht="13.5" customHeight="1" x14ac:dyDescent="0.2">
      <c r="A101" s="644"/>
      <c r="B101" s="1383"/>
      <c r="C101" s="1380"/>
      <c r="D101" s="1325"/>
      <c r="E101" s="1323"/>
      <c r="F101" s="1324"/>
      <c r="G101" s="1325"/>
      <c r="H101" s="1323"/>
      <c r="I101" s="1324"/>
      <c r="J101" s="1325"/>
      <c r="K101" s="1323"/>
      <c r="L101" s="1324"/>
      <c r="M101" s="1325"/>
      <c r="N101" s="1384"/>
      <c r="O101" s="1385"/>
      <c r="P101" s="1386"/>
      <c r="Q101" s="1384"/>
      <c r="R101" s="1381"/>
      <c r="S101" s="1381"/>
      <c r="T101" s="396"/>
      <c r="U101" s="396"/>
    </row>
    <row r="102" spans="1:28" s="56" customFormat="1" ht="13.5" customHeight="1" x14ac:dyDescent="0.15">
      <c r="A102" s="642"/>
      <c r="B102" s="1216"/>
      <c r="C102" s="1202"/>
      <c r="D102" s="1255"/>
      <c r="E102" s="1264"/>
      <c r="F102" s="1204"/>
      <c r="G102" s="1255"/>
      <c r="H102" s="1264"/>
      <c r="I102" s="1204"/>
      <c r="J102" s="1255"/>
      <c r="K102" s="1264"/>
      <c r="L102" s="1204"/>
      <c r="M102" s="1255"/>
      <c r="N102" s="1260"/>
      <c r="O102" s="1209"/>
      <c r="P102" s="1256"/>
      <c r="Q102" s="1260"/>
      <c r="R102" s="1240"/>
      <c r="S102" s="1240"/>
      <c r="T102" s="401"/>
      <c r="U102" s="401"/>
    </row>
    <row r="103" spans="1:28" s="56" customFormat="1" ht="15.75" customHeight="1" x14ac:dyDescent="0.15">
      <c r="A103" s="642"/>
      <c r="B103" s="1215" t="s">
        <v>500</v>
      </c>
      <c r="C103" s="1202" t="s">
        <v>498</v>
      </c>
      <c r="D103" s="1255"/>
      <c r="E103" s="1264"/>
      <c r="F103" s="1204"/>
      <c r="G103" s="1255"/>
      <c r="H103" s="1264"/>
      <c r="I103" s="1204"/>
      <c r="J103" s="1255"/>
      <c r="K103" s="1264"/>
      <c r="L103" s="1204"/>
      <c r="M103" s="1255"/>
      <c r="N103" s="1260"/>
      <c r="O103" s="1209"/>
      <c r="P103" s="1256"/>
      <c r="Q103" s="1260"/>
      <c r="R103" s="1240"/>
      <c r="S103" s="1240"/>
      <c r="T103" s="401"/>
      <c r="U103" s="401"/>
    </row>
    <row r="104" spans="1:28" s="539" customFormat="1" ht="21.75" customHeight="1" x14ac:dyDescent="0.2">
      <c r="A104" s="643"/>
      <c r="B104" s="1216" t="s">
        <v>470</v>
      </c>
      <c r="C104" s="1206" t="s">
        <v>1133</v>
      </c>
      <c r="D104" s="1291" t="s">
        <v>299</v>
      </c>
      <c r="E104" s="1258">
        <v>1000</v>
      </c>
      <c r="F104" s="1211"/>
      <c r="G104" s="1288"/>
      <c r="H104" s="1258">
        <v>270</v>
      </c>
      <c r="I104" s="1211"/>
      <c r="J104" s="1288"/>
      <c r="K104" s="1267">
        <f>SUM(E104:H104)</f>
        <v>1270</v>
      </c>
      <c r="L104" s="1224"/>
      <c r="M104" s="1259"/>
      <c r="N104" s="1258"/>
      <c r="O104" s="1211"/>
      <c r="P104" s="1288"/>
      <c r="Q104" s="1258">
        <f>K104</f>
        <v>1270</v>
      </c>
      <c r="R104" s="1241"/>
      <c r="S104" s="1241"/>
      <c r="T104" s="627"/>
    </row>
    <row r="105" spans="1:28" s="56" customFormat="1" ht="21.75" customHeight="1" x14ac:dyDescent="0.15">
      <c r="A105" s="642"/>
      <c r="B105" s="1216" t="s">
        <v>478</v>
      </c>
      <c r="C105" s="1206" t="s">
        <v>932</v>
      </c>
      <c r="D105" s="1291" t="s">
        <v>299</v>
      </c>
      <c r="E105" s="1263">
        <v>1520</v>
      </c>
      <c r="F105" s="1207"/>
      <c r="G105" s="1291"/>
      <c r="H105" s="1263">
        <v>410</v>
      </c>
      <c r="I105" s="1207"/>
      <c r="J105" s="1291"/>
      <c r="K105" s="1198">
        <f>SUM(E105:H105)</f>
        <v>1930</v>
      </c>
      <c r="L105" s="1233"/>
      <c r="M105" s="1269"/>
      <c r="N105" s="1258">
        <f>K105</f>
        <v>1930</v>
      </c>
      <c r="O105" s="1211"/>
      <c r="P105" s="1288"/>
      <c r="Q105" s="1282"/>
      <c r="R105" s="1240"/>
      <c r="S105" s="1240"/>
      <c r="T105" s="401"/>
      <c r="AB105" s="401"/>
    </row>
    <row r="106" spans="1:28" s="56" customFormat="1" ht="21.75" customHeight="1" x14ac:dyDescent="0.15">
      <c r="A106" s="642"/>
      <c r="B106" s="1216" t="s">
        <v>479</v>
      </c>
      <c r="C106" s="1206" t="s">
        <v>1191</v>
      </c>
      <c r="D106" s="1291" t="s">
        <v>299</v>
      </c>
      <c r="E106" s="1263">
        <v>6063</v>
      </c>
      <c r="F106" s="1207"/>
      <c r="G106" s="1291"/>
      <c r="H106" s="1263">
        <v>1637</v>
      </c>
      <c r="I106" s="1207"/>
      <c r="J106" s="1291"/>
      <c r="K106" s="1198">
        <f>SUM(E106:H106)</f>
        <v>7700</v>
      </c>
      <c r="L106" s="1233"/>
      <c r="M106" s="1269"/>
      <c r="N106" s="1258"/>
      <c r="O106" s="1211"/>
      <c r="P106" s="1288"/>
      <c r="Q106" s="1282">
        <f>K106</f>
        <v>7700</v>
      </c>
      <c r="R106" s="1240"/>
      <c r="S106" s="1240"/>
      <c r="T106" s="401"/>
      <c r="AB106" s="401"/>
    </row>
    <row r="107" spans="1:28" s="56" customFormat="1" ht="12.75" customHeight="1" thickBot="1" x14ac:dyDescent="0.2">
      <c r="A107" s="642"/>
      <c r="B107" s="1338"/>
      <c r="C107" s="1339"/>
      <c r="D107" s="1363"/>
      <c r="E107" s="1361"/>
      <c r="F107" s="1362"/>
      <c r="G107" s="1363"/>
      <c r="H107" s="1361"/>
      <c r="I107" s="1362"/>
      <c r="J107" s="1363"/>
      <c r="K107" s="1364"/>
      <c r="L107" s="1365"/>
      <c r="M107" s="1366"/>
      <c r="N107" s="1349"/>
      <c r="O107" s="1350"/>
      <c r="P107" s="1308"/>
      <c r="Q107" s="1349"/>
      <c r="R107" s="1399"/>
      <c r="S107" s="1399"/>
      <c r="T107" s="401"/>
      <c r="U107" s="401"/>
    </row>
    <row r="108" spans="1:28" s="56" customFormat="1" ht="21.75" customHeight="1" thickBot="1" x14ac:dyDescent="0.2">
      <c r="A108" s="401"/>
      <c r="B108" s="1387"/>
      <c r="C108" s="1344" t="s">
        <v>499</v>
      </c>
      <c r="D108" s="1332"/>
      <c r="E108" s="907">
        <f>SUM(E104:E106)</f>
        <v>8583</v>
      </c>
      <c r="F108" s="1404"/>
      <c r="G108" s="1405"/>
      <c r="H108" s="907">
        <f t="shared" ref="H108:Q108" si="17">SUM(H104:H106)</f>
        <v>2317</v>
      </c>
      <c r="I108" s="1404"/>
      <c r="J108" s="1405"/>
      <c r="K108" s="907">
        <f t="shared" si="17"/>
        <v>10900</v>
      </c>
      <c r="L108" s="1404"/>
      <c r="M108" s="1405"/>
      <c r="N108" s="907">
        <f t="shared" si="17"/>
        <v>1930</v>
      </c>
      <c r="O108" s="1404"/>
      <c r="P108" s="1405"/>
      <c r="Q108" s="907">
        <f t="shared" si="17"/>
        <v>8970</v>
      </c>
      <c r="R108" s="1406"/>
      <c r="S108" s="1407"/>
      <c r="T108" s="401"/>
      <c r="U108" s="401"/>
    </row>
    <row r="109" spans="1:28" s="56" customFormat="1" ht="13.5" customHeight="1" x14ac:dyDescent="0.15">
      <c r="A109" s="642"/>
      <c r="B109" s="1383"/>
      <c r="C109" s="1380"/>
      <c r="D109" s="1325"/>
      <c r="E109" s="1323"/>
      <c r="F109" s="1324"/>
      <c r="G109" s="1325"/>
      <c r="H109" s="1323"/>
      <c r="I109" s="1324"/>
      <c r="J109" s="1325"/>
      <c r="K109" s="1323"/>
      <c r="L109" s="1324"/>
      <c r="M109" s="1325"/>
      <c r="N109" s="1400"/>
      <c r="O109" s="1401"/>
      <c r="P109" s="1402"/>
      <c r="Q109" s="1400"/>
      <c r="R109" s="1403"/>
      <c r="S109" s="1403"/>
      <c r="T109" s="401"/>
      <c r="U109" s="401"/>
    </row>
    <row r="110" spans="1:28" s="56" customFormat="1" ht="13.5" customHeight="1" x14ac:dyDescent="0.15">
      <c r="A110" s="642"/>
      <c r="B110" s="1242" t="s">
        <v>171</v>
      </c>
      <c r="C110" s="1219" t="s">
        <v>75</v>
      </c>
      <c r="D110" s="1256"/>
      <c r="E110" s="1260"/>
      <c r="F110" s="1209"/>
      <c r="G110" s="1256"/>
      <c r="H110" s="1260"/>
      <c r="I110" s="1209"/>
      <c r="J110" s="1256"/>
      <c r="K110" s="1260"/>
      <c r="L110" s="1209"/>
      <c r="M110" s="1256"/>
      <c r="N110" s="1260"/>
      <c r="O110" s="1209"/>
      <c r="P110" s="1256"/>
      <c r="Q110" s="1260"/>
      <c r="R110" s="1240"/>
      <c r="S110" s="1240"/>
      <c r="T110" s="401"/>
      <c r="U110" s="401"/>
    </row>
    <row r="111" spans="1:28" s="46" customFormat="1" ht="27" customHeight="1" x14ac:dyDescent="0.2">
      <c r="A111" s="644"/>
      <c r="B111" s="1222" t="s">
        <v>470</v>
      </c>
      <c r="C111" s="1243" t="s">
        <v>1219</v>
      </c>
      <c r="D111" s="1288" t="s">
        <v>301</v>
      </c>
      <c r="E111" s="1258">
        <v>17323</v>
      </c>
      <c r="F111" s="1211"/>
      <c r="G111" s="1288"/>
      <c r="H111" s="1258">
        <v>4677</v>
      </c>
      <c r="I111" s="1211"/>
      <c r="J111" s="1288"/>
      <c r="K111" s="1267">
        <f>E111+H111</f>
        <v>22000</v>
      </c>
      <c r="L111" s="1224"/>
      <c r="M111" s="1259"/>
      <c r="N111" s="1258"/>
      <c r="O111" s="1211"/>
      <c r="P111" s="1288"/>
      <c r="Q111" s="1258">
        <f>K111</f>
        <v>22000</v>
      </c>
      <c r="R111" s="1214"/>
      <c r="S111" s="1214"/>
      <c r="T111" s="396"/>
      <c r="U111" s="396"/>
    </row>
    <row r="112" spans="1:28" s="46" customFormat="1" ht="15.75" customHeight="1" x14ac:dyDescent="0.2">
      <c r="A112" s="644"/>
      <c r="B112" s="1222" t="s">
        <v>478</v>
      </c>
      <c r="C112" s="1243" t="s">
        <v>1372</v>
      </c>
      <c r="D112" s="1288" t="s">
        <v>301</v>
      </c>
      <c r="E112" s="1258">
        <v>3465</v>
      </c>
      <c r="F112" s="1211"/>
      <c r="G112" s="1288"/>
      <c r="H112" s="1258">
        <v>935</v>
      </c>
      <c r="I112" s="1211"/>
      <c r="J112" s="1288"/>
      <c r="K112" s="1267">
        <f>E112+H112</f>
        <v>4400</v>
      </c>
      <c r="L112" s="1224"/>
      <c r="M112" s="1259"/>
      <c r="N112" s="1258">
        <f>K112</f>
        <v>4400</v>
      </c>
      <c r="O112" s="1211"/>
      <c r="P112" s="1288"/>
      <c r="Q112" s="1258"/>
      <c r="R112" s="1214"/>
      <c r="S112" s="1214"/>
      <c r="T112" s="396"/>
      <c r="U112" s="396"/>
    </row>
    <row r="113" spans="1:21" s="46" customFormat="1" ht="10.5" customHeight="1" thickBot="1" x14ac:dyDescent="0.25">
      <c r="A113" s="644"/>
      <c r="B113" s="1347"/>
      <c r="C113" s="1408"/>
      <c r="D113" s="1308"/>
      <c r="E113" s="1349"/>
      <c r="F113" s="1350"/>
      <c r="G113" s="1308"/>
      <c r="H113" s="1349"/>
      <c r="I113" s="1350"/>
      <c r="J113" s="1308"/>
      <c r="K113" s="1351"/>
      <c r="L113" s="1352"/>
      <c r="M113" s="1353"/>
      <c r="N113" s="1349"/>
      <c r="O113" s="1350"/>
      <c r="P113" s="1308"/>
      <c r="Q113" s="1349"/>
      <c r="R113" s="1379"/>
      <c r="S113" s="1379"/>
      <c r="T113" s="396"/>
      <c r="U113" s="396"/>
    </row>
    <row r="114" spans="1:21" s="46" customFormat="1" ht="21.75" customHeight="1" thickBot="1" x14ac:dyDescent="0.25">
      <c r="A114" s="396"/>
      <c r="B114" s="1414"/>
      <c r="C114" s="1415" t="s">
        <v>74</v>
      </c>
      <c r="D114" s="1405"/>
      <c r="E114" s="907">
        <f>SUM(E111:E112)</f>
        <v>20788</v>
      </c>
      <c r="F114" s="1404"/>
      <c r="G114" s="1405"/>
      <c r="H114" s="907">
        <f t="shared" ref="H114:Q114" si="18">SUM(H111:H112)</f>
        <v>5612</v>
      </c>
      <c r="I114" s="1404"/>
      <c r="J114" s="1405"/>
      <c r="K114" s="907">
        <f t="shared" si="18"/>
        <v>26400</v>
      </c>
      <c r="L114" s="1404"/>
      <c r="M114" s="1405"/>
      <c r="N114" s="907">
        <f t="shared" si="18"/>
        <v>4400</v>
      </c>
      <c r="O114" s="1404"/>
      <c r="P114" s="1405"/>
      <c r="Q114" s="907">
        <f t="shared" si="18"/>
        <v>22000</v>
      </c>
      <c r="R114" s="1336"/>
      <c r="S114" s="1382"/>
      <c r="T114" s="396"/>
      <c r="U114" s="396"/>
    </row>
    <row r="115" spans="1:21" s="46" customFormat="1" ht="13.5" customHeight="1" x14ac:dyDescent="0.2">
      <c r="A115" s="644"/>
      <c r="B115" s="1409"/>
      <c r="C115" s="1410"/>
      <c r="D115" s="1411"/>
      <c r="E115" s="1412"/>
      <c r="F115" s="1413"/>
      <c r="G115" s="1411"/>
      <c r="H115" s="1412"/>
      <c r="I115" s="1413"/>
      <c r="J115" s="1411"/>
      <c r="K115" s="1412"/>
      <c r="L115" s="1413"/>
      <c r="M115" s="1411"/>
      <c r="N115" s="1412"/>
      <c r="O115" s="1413"/>
      <c r="P115" s="1411"/>
      <c r="Q115" s="1412"/>
      <c r="R115" s="1381"/>
      <c r="S115" s="1381"/>
      <c r="T115" s="396"/>
    </row>
    <row r="116" spans="1:21" s="56" customFormat="1" ht="26.25" customHeight="1" x14ac:dyDescent="0.2">
      <c r="A116" s="642"/>
      <c r="B116" s="1222"/>
      <c r="C116" s="1219" t="s">
        <v>910</v>
      </c>
      <c r="D116" s="1256"/>
      <c r="E116" s="1252"/>
      <c r="F116" s="1208"/>
      <c r="G116" s="1272"/>
      <c r="H116" s="1252"/>
      <c r="I116" s="1208"/>
      <c r="J116" s="1272"/>
      <c r="K116" s="1260"/>
      <c r="L116" s="1209"/>
      <c r="M116" s="1256"/>
      <c r="N116" s="1260"/>
      <c r="O116" s="1209"/>
      <c r="P116" s="1256"/>
      <c r="Q116" s="1260"/>
      <c r="R116" s="1240"/>
      <c r="S116" s="1240"/>
      <c r="T116" s="401"/>
    </row>
    <row r="117" spans="1:21" s="56" customFormat="1" ht="21.75" customHeight="1" x14ac:dyDescent="0.15">
      <c r="A117" s="642"/>
      <c r="B117" s="1222" t="s">
        <v>470</v>
      </c>
      <c r="C117" s="1243" t="s">
        <v>1052</v>
      </c>
      <c r="D117" s="1288" t="s">
        <v>299</v>
      </c>
      <c r="E117" s="1258">
        <v>3937</v>
      </c>
      <c r="F117" s="1211"/>
      <c r="G117" s="1288"/>
      <c r="H117" s="1258">
        <v>1063</v>
      </c>
      <c r="I117" s="1211"/>
      <c r="J117" s="1288"/>
      <c r="K117" s="1267">
        <f>SUM(E117:H117)</f>
        <v>5000</v>
      </c>
      <c r="L117" s="1224"/>
      <c r="M117" s="1259"/>
      <c r="N117" s="1267"/>
      <c r="O117" s="1224"/>
      <c r="P117" s="1259"/>
      <c r="Q117" s="1258">
        <f>K117</f>
        <v>5000</v>
      </c>
      <c r="R117" s="1240"/>
      <c r="S117" s="1240"/>
    </row>
    <row r="118" spans="1:21" s="56" customFormat="1" ht="12" customHeight="1" thickBot="1" x14ac:dyDescent="0.25">
      <c r="A118" s="642"/>
      <c r="B118" s="1347"/>
      <c r="C118" s="1408"/>
      <c r="D118" s="1311"/>
      <c r="E118" s="1309"/>
      <c r="F118" s="1310"/>
      <c r="G118" s="1311"/>
      <c r="H118" s="1309"/>
      <c r="I118" s="1310"/>
      <c r="J118" s="1311"/>
      <c r="K118" s="1309"/>
      <c r="L118" s="1310"/>
      <c r="M118" s="1311"/>
      <c r="N118" s="1312"/>
      <c r="O118" s="1313"/>
      <c r="P118" s="1314"/>
      <c r="Q118" s="1309"/>
      <c r="R118" s="1399"/>
      <c r="S118" s="1399"/>
    </row>
    <row r="119" spans="1:21" s="56" customFormat="1" ht="21.75" customHeight="1" thickBot="1" x14ac:dyDescent="0.2">
      <c r="A119" s="401"/>
      <c r="B119" s="1421"/>
      <c r="C119" s="1415" t="s">
        <v>909</v>
      </c>
      <c r="D119" s="1405"/>
      <c r="E119" s="907">
        <f>SUM(E117:E118)</f>
        <v>3937</v>
      </c>
      <c r="F119" s="1404"/>
      <c r="G119" s="1405"/>
      <c r="H119" s="907">
        <f>SUM(H117:H118)</f>
        <v>1063</v>
      </c>
      <c r="I119" s="1404"/>
      <c r="J119" s="1405"/>
      <c r="K119" s="907">
        <f>SUM(K117:K118)</f>
        <v>5000</v>
      </c>
      <c r="L119" s="1404"/>
      <c r="M119" s="1405"/>
      <c r="N119" s="907">
        <f>SUM(N117:N118)</f>
        <v>0</v>
      </c>
      <c r="O119" s="1404"/>
      <c r="P119" s="1405"/>
      <c r="Q119" s="907">
        <f>SUM(Q117:Q118)</f>
        <v>5000</v>
      </c>
      <c r="R119" s="1406"/>
      <c r="S119" s="1407"/>
    </row>
    <row r="120" spans="1:21" s="56" customFormat="1" ht="13.5" customHeight="1" x14ac:dyDescent="0.15">
      <c r="A120" s="642"/>
      <c r="B120" s="1416"/>
      <c r="C120" s="1417"/>
      <c r="D120" s="1418"/>
      <c r="E120" s="1419"/>
      <c r="F120" s="1420"/>
      <c r="G120" s="1418"/>
      <c r="H120" s="1419"/>
      <c r="I120" s="1420"/>
      <c r="J120" s="1418"/>
      <c r="K120" s="1419"/>
      <c r="L120" s="1420"/>
      <c r="M120" s="1418"/>
      <c r="N120" s="1419"/>
      <c r="O120" s="1420"/>
      <c r="P120" s="1418"/>
      <c r="Q120" s="1419"/>
      <c r="R120" s="1403"/>
      <c r="S120" s="1403"/>
    </row>
    <row r="121" spans="1:21" s="56" customFormat="1" ht="13.5" customHeight="1" x14ac:dyDescent="0.15">
      <c r="A121" s="642"/>
      <c r="B121" s="1242"/>
      <c r="C121" s="1219" t="s">
        <v>674</v>
      </c>
      <c r="D121" s="1256"/>
      <c r="E121" s="1260"/>
      <c r="F121" s="1209"/>
      <c r="G121" s="1256"/>
      <c r="H121" s="1260"/>
      <c r="I121" s="1209"/>
      <c r="J121" s="1256"/>
      <c r="K121" s="1260"/>
      <c r="L121" s="1209"/>
      <c r="M121" s="1256"/>
      <c r="N121" s="1260"/>
      <c r="O121" s="1209"/>
      <c r="P121" s="1256"/>
      <c r="Q121" s="1260"/>
      <c r="R121" s="1240"/>
      <c r="S121" s="1240"/>
    </row>
    <row r="122" spans="1:21" s="539" customFormat="1" ht="21.75" customHeight="1" x14ac:dyDescent="0.2">
      <c r="A122" s="643"/>
      <c r="B122" s="1222" t="s">
        <v>470</v>
      </c>
      <c r="C122" s="1243" t="s">
        <v>1052</v>
      </c>
      <c r="D122" s="1288" t="s">
        <v>299</v>
      </c>
      <c r="E122" s="1258">
        <v>2362</v>
      </c>
      <c r="F122" s="1211"/>
      <c r="G122" s="1288"/>
      <c r="H122" s="1258">
        <v>638</v>
      </c>
      <c r="I122" s="1211"/>
      <c r="J122" s="1288"/>
      <c r="K122" s="1267">
        <f>SUM(E122:H122)</f>
        <v>3000</v>
      </c>
      <c r="L122" s="1224"/>
      <c r="M122" s="1259"/>
      <c r="N122" s="1258">
        <v>0</v>
      </c>
      <c r="O122" s="1211"/>
      <c r="P122" s="1288"/>
      <c r="Q122" s="1258">
        <f>K122</f>
        <v>3000</v>
      </c>
      <c r="R122" s="1241"/>
      <c r="S122" s="1241"/>
    </row>
    <row r="123" spans="1:21" s="539" customFormat="1" ht="12.75" customHeight="1" thickBot="1" x14ac:dyDescent="0.25">
      <c r="A123" s="643"/>
      <c r="B123" s="1347"/>
      <c r="C123" s="1408"/>
      <c r="D123" s="1308"/>
      <c r="E123" s="1349"/>
      <c r="F123" s="1350"/>
      <c r="G123" s="1308"/>
      <c r="H123" s="1349"/>
      <c r="I123" s="1350"/>
      <c r="J123" s="1308"/>
      <c r="K123" s="1351"/>
      <c r="L123" s="1352"/>
      <c r="M123" s="1353"/>
      <c r="N123" s="1349"/>
      <c r="O123" s="1350"/>
      <c r="P123" s="1308"/>
      <c r="Q123" s="1349"/>
      <c r="R123" s="1422"/>
      <c r="S123" s="1422"/>
    </row>
    <row r="124" spans="1:21" s="56" customFormat="1" ht="21.75" customHeight="1" thickBot="1" x14ac:dyDescent="0.2">
      <c r="A124" s="401"/>
      <c r="B124" s="1421"/>
      <c r="C124" s="1415" t="s">
        <v>16</v>
      </c>
      <c r="D124" s="1405"/>
      <c r="E124" s="907">
        <f>SUM(E122:E123)</f>
        <v>2362</v>
      </c>
      <c r="F124" s="1404"/>
      <c r="G124" s="1405"/>
      <c r="H124" s="907">
        <f>SUM(H122:H123)</f>
        <v>638</v>
      </c>
      <c r="I124" s="1404"/>
      <c r="J124" s="1405"/>
      <c r="K124" s="907">
        <f>SUM(K122:K123)</f>
        <v>3000</v>
      </c>
      <c r="L124" s="1404"/>
      <c r="M124" s="1405"/>
      <c r="N124" s="907">
        <f>SUM(N122:N123)</f>
        <v>0</v>
      </c>
      <c r="O124" s="1404"/>
      <c r="P124" s="1405"/>
      <c r="Q124" s="907">
        <f>SUM(Q122:Q123)</f>
        <v>3000</v>
      </c>
      <c r="R124" s="1406"/>
      <c r="S124" s="1407"/>
    </row>
    <row r="125" spans="1:21" s="56" customFormat="1" ht="13.5" customHeight="1" x14ac:dyDescent="0.15">
      <c r="A125" s="642"/>
      <c r="B125" s="1416"/>
      <c r="C125" s="1417"/>
      <c r="D125" s="1418"/>
      <c r="E125" s="1419"/>
      <c r="F125" s="1420"/>
      <c r="G125" s="1418"/>
      <c r="H125" s="1419"/>
      <c r="I125" s="1420"/>
      <c r="J125" s="1418"/>
      <c r="K125" s="1419"/>
      <c r="L125" s="1420"/>
      <c r="M125" s="1418"/>
      <c r="N125" s="1419"/>
      <c r="O125" s="1420"/>
      <c r="P125" s="1418"/>
      <c r="Q125" s="1419"/>
      <c r="R125" s="1403"/>
      <c r="S125" s="1403"/>
      <c r="T125" s="401"/>
      <c r="U125" s="401"/>
    </row>
    <row r="126" spans="1:21" s="56" customFormat="1" ht="13.5" customHeight="1" x14ac:dyDescent="0.15">
      <c r="A126" s="642"/>
      <c r="B126" s="1242"/>
      <c r="C126" s="1219" t="s">
        <v>1035</v>
      </c>
      <c r="D126" s="1256"/>
      <c r="E126" s="1260"/>
      <c r="F126" s="1209"/>
      <c r="G126" s="1256"/>
      <c r="H126" s="1260"/>
      <c r="I126" s="1209"/>
      <c r="J126" s="1256"/>
      <c r="K126" s="1260"/>
      <c r="L126" s="1209"/>
      <c r="M126" s="1256"/>
      <c r="N126" s="1260"/>
      <c r="O126" s="1209"/>
      <c r="P126" s="1256"/>
      <c r="Q126" s="1260"/>
      <c r="R126" s="1240"/>
      <c r="S126" s="1240"/>
      <c r="T126" s="401"/>
      <c r="U126" s="401"/>
    </row>
    <row r="127" spans="1:21" s="539" customFormat="1" ht="21.75" customHeight="1" x14ac:dyDescent="0.2">
      <c r="A127" s="643"/>
      <c r="B127" s="1222" t="s">
        <v>470</v>
      </c>
      <c r="C127" s="1243" t="s">
        <v>1220</v>
      </c>
      <c r="D127" s="1288" t="s">
        <v>299</v>
      </c>
      <c r="E127" s="1258">
        <v>1575</v>
      </c>
      <c r="F127" s="1211"/>
      <c r="G127" s="1288"/>
      <c r="H127" s="1258">
        <v>425</v>
      </c>
      <c r="I127" s="1211"/>
      <c r="J127" s="1288"/>
      <c r="K127" s="1267">
        <f>E127+H127</f>
        <v>2000</v>
      </c>
      <c r="L127" s="1224"/>
      <c r="M127" s="1259"/>
      <c r="N127" s="1258">
        <f>K127</f>
        <v>2000</v>
      </c>
      <c r="O127" s="1211"/>
      <c r="P127" s="1288"/>
      <c r="Q127" s="1267"/>
      <c r="R127" s="1241"/>
      <c r="S127" s="1241"/>
      <c r="T127" s="627"/>
      <c r="U127" s="627"/>
    </row>
    <row r="128" spans="1:21" s="539" customFormat="1" ht="12" customHeight="1" thickBot="1" x14ac:dyDescent="0.25">
      <c r="A128" s="643"/>
      <c r="B128" s="1347"/>
      <c r="C128" s="1408"/>
      <c r="D128" s="1308"/>
      <c r="E128" s="1349"/>
      <c r="F128" s="1350"/>
      <c r="G128" s="1308"/>
      <c r="H128" s="1349"/>
      <c r="I128" s="1350"/>
      <c r="J128" s="1308"/>
      <c r="K128" s="1351"/>
      <c r="L128" s="1352"/>
      <c r="M128" s="1353"/>
      <c r="N128" s="1349"/>
      <c r="O128" s="1350"/>
      <c r="P128" s="1308"/>
      <c r="Q128" s="1351"/>
      <c r="R128" s="1422"/>
      <c r="S128" s="1422"/>
      <c r="T128" s="627"/>
      <c r="U128" s="627"/>
    </row>
    <row r="129" spans="1:23" s="539" customFormat="1" ht="21.75" customHeight="1" thickBot="1" x14ac:dyDescent="0.25">
      <c r="A129" s="627"/>
      <c r="B129" s="1421"/>
      <c r="C129" s="1415" t="s">
        <v>179</v>
      </c>
      <c r="D129" s="1405"/>
      <c r="E129" s="907">
        <f>SUM(E127:E127)</f>
        <v>1575</v>
      </c>
      <c r="F129" s="1404"/>
      <c r="G129" s="1405"/>
      <c r="H129" s="907">
        <f>SUM(H127:H127)</f>
        <v>425</v>
      </c>
      <c r="I129" s="1404"/>
      <c r="J129" s="1405"/>
      <c r="K129" s="907">
        <f>SUM(K127:K127)</f>
        <v>2000</v>
      </c>
      <c r="L129" s="1404"/>
      <c r="M129" s="1405"/>
      <c r="N129" s="907">
        <f>SUM(N127:N127)</f>
        <v>2000</v>
      </c>
      <c r="O129" s="1404"/>
      <c r="P129" s="1405"/>
      <c r="Q129" s="907"/>
      <c r="R129" s="1423"/>
      <c r="S129" s="1424"/>
      <c r="T129" s="627"/>
      <c r="U129" s="627"/>
    </row>
    <row r="130" spans="1:23" s="56" customFormat="1" ht="13.5" customHeight="1" x14ac:dyDescent="0.2">
      <c r="A130" s="642"/>
      <c r="B130" s="1409"/>
      <c r="C130" s="1410"/>
      <c r="D130" s="1411"/>
      <c r="E130" s="1412"/>
      <c r="F130" s="1413"/>
      <c r="G130" s="1411"/>
      <c r="H130" s="1412"/>
      <c r="I130" s="1413"/>
      <c r="J130" s="1411"/>
      <c r="K130" s="1419"/>
      <c r="L130" s="1420"/>
      <c r="M130" s="1418"/>
      <c r="N130" s="1419"/>
      <c r="O130" s="1420"/>
      <c r="P130" s="1418"/>
      <c r="Q130" s="1419"/>
      <c r="R130" s="1403"/>
      <c r="S130" s="1403"/>
      <c r="T130" s="401"/>
      <c r="U130" s="401"/>
      <c r="W130" s="401"/>
    </row>
    <row r="131" spans="1:23" s="56" customFormat="1" ht="13.5" customHeight="1" x14ac:dyDescent="0.15">
      <c r="A131" s="642"/>
      <c r="B131" s="1242" t="s">
        <v>501</v>
      </c>
      <c r="C131" s="1219" t="s">
        <v>502</v>
      </c>
      <c r="D131" s="1256"/>
      <c r="E131" s="1260"/>
      <c r="F131" s="1209"/>
      <c r="G131" s="1256"/>
      <c r="H131" s="1260"/>
      <c r="I131" s="1209"/>
      <c r="J131" s="1256"/>
      <c r="K131" s="1260"/>
      <c r="L131" s="1209"/>
      <c r="M131" s="1256"/>
      <c r="N131" s="1260"/>
      <c r="O131" s="1209"/>
      <c r="P131" s="1256"/>
      <c r="Q131" s="1260"/>
      <c r="R131" s="1240"/>
      <c r="S131" s="1240"/>
      <c r="T131" s="401"/>
      <c r="U131" s="401"/>
    </row>
    <row r="132" spans="1:23" s="56" customFormat="1" ht="11.25" customHeight="1" thickBot="1" x14ac:dyDescent="0.25">
      <c r="A132" s="642"/>
      <c r="B132" s="1425"/>
      <c r="C132" s="1408"/>
      <c r="D132" s="1311"/>
      <c r="E132" s="1309"/>
      <c r="F132" s="1310"/>
      <c r="G132" s="1311"/>
      <c r="H132" s="1309"/>
      <c r="I132" s="1310"/>
      <c r="J132" s="1311"/>
      <c r="K132" s="1312"/>
      <c r="L132" s="1313"/>
      <c r="M132" s="1314"/>
      <c r="N132" s="1309"/>
      <c r="O132" s="1310"/>
      <c r="P132" s="1311"/>
      <c r="Q132" s="1309"/>
      <c r="R132" s="1399"/>
      <c r="S132" s="1399"/>
      <c r="T132" s="401"/>
      <c r="U132" s="401"/>
    </row>
    <row r="133" spans="1:23" s="56" customFormat="1" ht="21.75" customHeight="1" thickBot="1" x14ac:dyDescent="0.25">
      <c r="A133" s="401"/>
      <c r="B133" s="1426"/>
      <c r="C133" s="1415" t="s">
        <v>503</v>
      </c>
      <c r="D133" s="1427"/>
      <c r="E133" s="1333">
        <f>E131</f>
        <v>0</v>
      </c>
      <c r="F133" s="1334"/>
      <c r="G133" s="1335"/>
      <c r="H133" s="1333">
        <f t="shared" ref="H133:N133" si="19">H131</f>
        <v>0</v>
      </c>
      <c r="I133" s="1334"/>
      <c r="J133" s="1335"/>
      <c r="K133" s="1333">
        <f t="shared" si="19"/>
        <v>0</v>
      </c>
      <c r="L133" s="1334"/>
      <c r="M133" s="1335"/>
      <c r="N133" s="1333">
        <f t="shared" si="19"/>
        <v>0</v>
      </c>
      <c r="O133" s="1334"/>
      <c r="P133" s="1335"/>
      <c r="Q133" s="1333"/>
      <c r="R133" s="1406"/>
      <c r="S133" s="1407"/>
      <c r="T133" s="401"/>
      <c r="U133" s="401"/>
    </row>
    <row r="134" spans="1:23" s="46" customFormat="1" ht="13.5" customHeight="1" thickBot="1" x14ac:dyDescent="0.25">
      <c r="A134" s="644"/>
      <c r="B134" s="1428"/>
      <c r="C134" s="1429"/>
      <c r="D134" s="1430"/>
      <c r="E134" s="908"/>
      <c r="F134" s="1431"/>
      <c r="G134" s="1430"/>
      <c r="H134" s="908"/>
      <c r="I134" s="1431"/>
      <c r="J134" s="1430"/>
      <c r="K134" s="909"/>
      <c r="L134" s="1432"/>
      <c r="M134" s="1433"/>
      <c r="N134" s="908"/>
      <c r="O134" s="1431"/>
      <c r="P134" s="1430"/>
      <c r="Q134" s="908"/>
      <c r="R134" s="1434"/>
      <c r="S134" s="1434"/>
      <c r="T134" s="396"/>
      <c r="U134" s="396"/>
    </row>
    <row r="135" spans="1:23" s="56" customFormat="1" ht="20.25" customHeight="1" thickBot="1" x14ac:dyDescent="0.2">
      <c r="A135" s="401"/>
      <c r="B135" s="1414"/>
      <c r="C135" s="1415" t="s">
        <v>504</v>
      </c>
      <c r="D135" s="1405"/>
      <c r="E135" s="907">
        <f>E17+E26+E53+E66+E72+E79+E84+E92+E97+E108+E114+E119+E124+E133+E129</f>
        <v>2313103</v>
      </c>
      <c r="F135" s="1404"/>
      <c r="G135" s="1405"/>
      <c r="H135" s="907">
        <f>H17+H26+H53+H66+H72+H79+H84+H92+H97+H108+H114+H119+H124+H133+H129</f>
        <v>586899</v>
      </c>
      <c r="I135" s="1404"/>
      <c r="J135" s="1405"/>
      <c r="K135" s="907">
        <f>K17+K26+K53+K66+K72+K79+K84+K92+K97+K108+K114+K119+K124+K133+K129</f>
        <v>2900002</v>
      </c>
      <c r="L135" s="1404"/>
      <c r="M135" s="1405"/>
      <c r="N135" s="907">
        <f>N17+N26+N53+N66+N72+N79+N84+N92+N97+N108+N114+N119+N124+N133+N129</f>
        <v>2593011</v>
      </c>
      <c r="O135" s="1404"/>
      <c r="P135" s="1405"/>
      <c r="Q135" s="907">
        <f>Q17+Q26+Q53+Q66+Q72+Q79+Q84+Q92+Q97+Q108+Q114+Q119+Q124+Q133+Q129</f>
        <v>306991</v>
      </c>
      <c r="R135" s="1406"/>
      <c r="S135" s="1407"/>
      <c r="T135" s="401"/>
      <c r="U135" s="401"/>
    </row>
    <row r="136" spans="1:23" ht="14.1" customHeight="1" x14ac:dyDescent="0.2">
      <c r="F136" s="50"/>
      <c r="G136" s="50"/>
      <c r="H136" s="1435"/>
    </row>
    <row r="137" spans="1:23" ht="14.1" customHeight="1" x14ac:dyDescent="0.2">
      <c r="F137" s="50"/>
      <c r="G137" s="50"/>
    </row>
    <row r="138" spans="1:23" ht="14.1" customHeight="1" x14ac:dyDescent="0.2">
      <c r="H138" s="57"/>
      <c r="I138" s="57"/>
      <c r="J138" s="57"/>
      <c r="K138" s="58"/>
      <c r="L138" s="58"/>
      <c r="M138" s="58"/>
    </row>
    <row r="139" spans="1:23" ht="14.1" customHeight="1" x14ac:dyDescent="0.2">
      <c r="I139" s="50"/>
    </row>
  </sheetData>
  <sheetProtection selectLockedCells="1" selectUnlockedCells="1"/>
  <mergeCells count="19">
    <mergeCell ref="Q5:S5"/>
    <mergeCell ref="N5:P5"/>
    <mergeCell ref="E7:M7"/>
    <mergeCell ref="K5:M5"/>
    <mergeCell ref="H5:J5"/>
    <mergeCell ref="E5:G5"/>
    <mergeCell ref="B1:Q1"/>
    <mergeCell ref="B2:Q2"/>
    <mergeCell ref="B4:Q4"/>
    <mergeCell ref="B5:B9"/>
    <mergeCell ref="C8:C9"/>
    <mergeCell ref="D8:D9"/>
    <mergeCell ref="C3:Q3"/>
    <mergeCell ref="E8:G8"/>
    <mergeCell ref="H8:J8"/>
    <mergeCell ref="K8:M8"/>
    <mergeCell ref="N8:P8"/>
    <mergeCell ref="Q8:S8"/>
    <mergeCell ref="N7:S7"/>
  </mergeCells>
  <phoneticPr fontId="33" type="noConversion"/>
  <pageMargins left="0" right="0" top="0.39370078740157483" bottom="0.39370078740157483" header="0.51181102362204722" footer="0.51181102362204722"/>
  <pageSetup paperSize="9" scale="96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O37"/>
  <sheetViews>
    <sheetView topLeftCell="A2" workbookViewId="0">
      <selection activeCell="F10" sqref="F10:J11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6" customWidth="1"/>
    <col min="4" max="4" width="14" style="36" customWidth="1"/>
    <col min="5" max="5" width="20.42578125" style="16" customWidth="1"/>
    <col min="6" max="16384" width="9.140625" style="16"/>
  </cols>
  <sheetData>
    <row r="1" spans="1:10" x14ac:dyDescent="0.25">
      <c r="B1" s="17"/>
      <c r="C1" s="24"/>
    </row>
    <row r="2" spans="1:10" x14ac:dyDescent="0.25">
      <c r="A2" s="1859" t="s">
        <v>1384</v>
      </c>
      <c r="B2" s="1859"/>
      <c r="C2" s="1859"/>
      <c r="D2" s="1859"/>
      <c r="E2" s="1859"/>
    </row>
    <row r="3" spans="1:10" x14ac:dyDescent="0.25">
      <c r="B3" s="18"/>
      <c r="C3" s="206"/>
    </row>
    <row r="4" spans="1:10" ht="15" customHeight="1" x14ac:dyDescent="0.25">
      <c r="A4" s="1860" t="s">
        <v>77</v>
      </c>
      <c r="B4" s="1860"/>
      <c r="C4" s="1860"/>
      <c r="D4" s="1860"/>
      <c r="E4" s="1860"/>
    </row>
    <row r="5" spans="1:10" ht="15" customHeight="1" x14ac:dyDescent="0.25">
      <c r="A5" s="1861" t="s">
        <v>1193</v>
      </c>
      <c r="B5" s="1861"/>
      <c r="C5" s="1861"/>
      <c r="D5" s="1861"/>
      <c r="E5" s="1861"/>
    </row>
    <row r="6" spans="1:10" ht="15" customHeight="1" x14ac:dyDescent="0.25">
      <c r="A6" s="1861" t="s">
        <v>508</v>
      </c>
      <c r="B6" s="1861"/>
      <c r="C6" s="1861"/>
      <c r="D6" s="1861"/>
      <c r="E6" s="1861"/>
    </row>
    <row r="7" spans="1:10" ht="15" customHeight="1" x14ac:dyDescent="0.25">
      <c r="B7" s="1861"/>
      <c r="C7" s="1861"/>
    </row>
    <row r="8" spans="1:10" s="19" customFormat="1" ht="20.100000000000001" customHeight="1" x14ac:dyDescent="0.25">
      <c r="A8" s="1862" t="s">
        <v>295</v>
      </c>
      <c r="B8" s="1863"/>
      <c r="C8" s="1863"/>
      <c r="D8" s="1863"/>
      <c r="E8" s="1863"/>
    </row>
    <row r="9" spans="1:10" s="19" customFormat="1" ht="20.100000000000001" customHeight="1" x14ac:dyDescent="0.25">
      <c r="A9" s="1866" t="s">
        <v>76</v>
      </c>
      <c r="B9" s="324" t="s">
        <v>57</v>
      </c>
      <c r="C9" s="1865" t="s">
        <v>58</v>
      </c>
      <c r="D9" s="1865"/>
      <c r="E9" s="1865"/>
    </row>
    <row r="10" spans="1:10" ht="46.5" customHeight="1" x14ac:dyDescent="0.25">
      <c r="A10" s="1866"/>
      <c r="B10" s="1858" t="s">
        <v>85</v>
      </c>
      <c r="C10" s="1864" t="s">
        <v>1325</v>
      </c>
      <c r="D10" s="1864"/>
      <c r="E10" s="1864"/>
      <c r="F10" s="1736" t="s">
        <v>1401</v>
      </c>
      <c r="G10" s="1737"/>
      <c r="H10" s="1785" t="s">
        <v>1402</v>
      </c>
      <c r="I10" s="1786"/>
      <c r="J10" s="1786"/>
    </row>
    <row r="11" spans="1:10" ht="20.100000000000001" customHeight="1" x14ac:dyDescent="0.25">
      <c r="A11" s="1866"/>
      <c r="B11" s="1858"/>
      <c r="C11" s="323" t="s">
        <v>172</v>
      </c>
      <c r="D11" s="649" t="s">
        <v>173</v>
      </c>
      <c r="E11" s="650" t="s">
        <v>174</v>
      </c>
      <c r="F11" s="948" t="s">
        <v>62</v>
      </c>
      <c r="G11" s="1056" t="s">
        <v>63</v>
      </c>
      <c r="H11" s="948" t="s">
        <v>62</v>
      </c>
      <c r="I11" s="948" t="s">
        <v>63</v>
      </c>
      <c r="J11" s="948" t="s">
        <v>64</v>
      </c>
    </row>
    <row r="12" spans="1:10" ht="20.100000000000001" customHeight="1" x14ac:dyDescent="0.25">
      <c r="A12" s="21" t="s">
        <v>470</v>
      </c>
      <c r="B12" s="22" t="s">
        <v>509</v>
      </c>
      <c r="C12" s="397"/>
      <c r="D12" s="398"/>
      <c r="E12" s="399"/>
    </row>
    <row r="13" spans="1:10" ht="20.100000000000001" customHeight="1" x14ac:dyDescent="0.25">
      <c r="A13" s="21" t="s">
        <v>478</v>
      </c>
      <c r="B13" s="1436" t="s">
        <v>618</v>
      </c>
      <c r="C13" s="1437"/>
      <c r="D13" s="1438"/>
      <c r="E13" s="1439"/>
      <c r="F13" s="1439"/>
      <c r="G13" s="1439"/>
      <c r="H13" s="1439"/>
      <c r="I13" s="1439"/>
      <c r="J13" s="1439"/>
    </row>
    <row r="14" spans="1:10" ht="20.100000000000001" customHeight="1" x14ac:dyDescent="0.25">
      <c r="A14" s="21"/>
      <c r="B14" s="1440" t="s">
        <v>1292</v>
      </c>
      <c r="C14" s="1437"/>
      <c r="D14" s="1438"/>
      <c r="E14" s="1439"/>
      <c r="F14" s="1439"/>
      <c r="G14" s="1439"/>
      <c r="H14" s="1439"/>
      <c r="I14" s="1439"/>
      <c r="J14" s="1439"/>
    </row>
    <row r="15" spans="1:10" ht="20.100000000000001" customHeight="1" x14ac:dyDescent="0.25">
      <c r="A15" s="21"/>
      <c r="B15" s="1440" t="s">
        <v>1308</v>
      </c>
      <c r="C15" s="1437"/>
      <c r="D15" s="1438"/>
      <c r="E15" s="1439"/>
      <c r="F15" s="1439"/>
      <c r="G15" s="1439"/>
      <c r="H15" s="1439"/>
      <c r="I15" s="1439"/>
      <c r="J15" s="1439"/>
    </row>
    <row r="16" spans="1:10" ht="24.6" customHeight="1" x14ac:dyDescent="0.25">
      <c r="A16" s="21" t="s">
        <v>479</v>
      </c>
      <c r="B16" s="1441" t="s">
        <v>627</v>
      </c>
      <c r="C16" s="1442">
        <v>0</v>
      </c>
      <c r="D16" s="1442">
        <v>66939</v>
      </c>
      <c r="E16" s="649">
        <f t="shared" ref="E16:E17" si="0">C16+D16</f>
        <v>66939</v>
      </c>
      <c r="F16" s="1439"/>
      <c r="G16" s="1439"/>
      <c r="H16" s="1439"/>
      <c r="I16" s="1439"/>
      <c r="J16" s="1439"/>
    </row>
    <row r="17" spans="1:15" ht="32.25" customHeight="1" thickBot="1" x14ac:dyDescent="0.3">
      <c r="A17" s="21" t="s">
        <v>480</v>
      </c>
      <c r="B17" s="1455" t="s">
        <v>1307</v>
      </c>
      <c r="C17" s="1456">
        <v>0</v>
      </c>
      <c r="D17" s="1456"/>
      <c r="E17" s="1457">
        <f t="shared" si="0"/>
        <v>0</v>
      </c>
      <c r="F17" s="1458"/>
      <c r="G17" s="1458"/>
      <c r="H17" s="1458"/>
      <c r="I17" s="1458"/>
      <c r="J17" s="1458"/>
    </row>
    <row r="18" spans="1:15" s="15" customFormat="1" ht="19.5" customHeight="1" thickBot="1" x14ac:dyDescent="0.3">
      <c r="A18" s="21" t="s">
        <v>481</v>
      </c>
      <c r="B18" s="1464" t="s">
        <v>49</v>
      </c>
      <c r="C18" s="688">
        <f>SUM(C16:C16)</f>
        <v>0</v>
      </c>
      <c r="D18" s="688">
        <f>SUM(D16:D16)</f>
        <v>66939</v>
      </c>
      <c r="E18" s="688">
        <f>SUM(E16:E16)</f>
        <v>66939</v>
      </c>
      <c r="F18" s="1465"/>
      <c r="G18" s="1465"/>
      <c r="H18" s="1465"/>
      <c r="I18" s="1465"/>
      <c r="J18" s="1466"/>
    </row>
    <row r="19" spans="1:15" s="15" customFormat="1" ht="20.25" customHeight="1" x14ac:dyDescent="0.25">
      <c r="A19" s="21" t="s">
        <v>482</v>
      </c>
      <c r="B19" s="1459"/>
      <c r="C19" s="1460"/>
      <c r="D19" s="1461"/>
      <c r="E19" s="1462"/>
      <c r="F19" s="1463"/>
      <c r="G19" s="1463"/>
      <c r="H19" s="1463"/>
      <c r="I19" s="1463"/>
      <c r="J19" s="1463"/>
    </row>
    <row r="20" spans="1:15" ht="19.5" customHeight="1" x14ac:dyDescent="0.25">
      <c r="A20" s="21" t="s">
        <v>483</v>
      </c>
      <c r="B20" s="1443" t="s">
        <v>619</v>
      </c>
      <c r="C20" s="1444"/>
      <c r="D20" s="1445"/>
      <c r="E20" s="1446"/>
      <c r="F20" s="1439"/>
      <c r="G20" s="1439"/>
      <c r="H20" s="1439"/>
      <c r="I20" s="1439"/>
      <c r="J20" s="1439"/>
    </row>
    <row r="21" spans="1:15" ht="21" customHeight="1" x14ac:dyDescent="0.25">
      <c r="A21" s="21" t="s">
        <v>484</v>
      </c>
      <c r="B21" s="1447" t="s">
        <v>510</v>
      </c>
      <c r="C21" s="1444"/>
      <c r="D21" s="1444">
        <v>0</v>
      </c>
      <c r="E21" s="649">
        <f>C21+D21</f>
        <v>0</v>
      </c>
      <c r="F21" s="1439"/>
      <c r="G21" s="1439"/>
      <c r="H21" s="1439"/>
      <c r="I21" s="1439"/>
      <c r="J21" s="1439"/>
    </row>
    <row r="22" spans="1:15" ht="21.75" customHeight="1" x14ac:dyDescent="0.25">
      <c r="A22" s="21" t="s">
        <v>485</v>
      </c>
      <c r="B22" s="1448" t="s">
        <v>511</v>
      </c>
      <c r="C22" s="1444"/>
      <c r="D22" s="1444">
        <v>4762</v>
      </c>
      <c r="E22" s="649">
        <f>C22+D22</f>
        <v>4762</v>
      </c>
      <c r="F22" s="1439"/>
      <c r="G22" s="1439"/>
      <c r="H22" s="1439"/>
      <c r="I22" s="1439"/>
      <c r="J22" s="1439"/>
    </row>
    <row r="23" spans="1:15" ht="51" customHeight="1" x14ac:dyDescent="0.25">
      <c r="A23" s="855" t="s">
        <v>519</v>
      </c>
      <c r="B23" s="1449" t="s">
        <v>1373</v>
      </c>
      <c r="C23" s="1450"/>
      <c r="D23" s="1451">
        <v>51541</v>
      </c>
      <c r="E23" s="1452">
        <f>C23+D23</f>
        <v>51541</v>
      </c>
      <c r="F23" s="1439"/>
      <c r="G23" s="1439"/>
      <c r="H23" s="1439"/>
      <c r="I23" s="1439"/>
      <c r="J23" s="1439"/>
    </row>
    <row r="24" spans="1:15" ht="21.75" customHeight="1" thickBot="1" x14ac:dyDescent="0.3">
      <c r="A24" s="855" t="s">
        <v>520</v>
      </c>
      <c r="B24" s="1467" t="s">
        <v>1374</v>
      </c>
      <c r="C24" s="1468"/>
      <c r="D24" s="1469">
        <v>120966</v>
      </c>
      <c r="E24" s="1469">
        <v>120966</v>
      </c>
      <c r="F24" s="1458"/>
      <c r="G24" s="1458"/>
      <c r="H24" s="1458"/>
      <c r="I24" s="1458"/>
      <c r="J24" s="1458"/>
    </row>
    <row r="25" spans="1:15" s="15" customFormat="1" ht="21" customHeight="1" thickBot="1" x14ac:dyDescent="0.3">
      <c r="A25" s="855" t="s">
        <v>521</v>
      </c>
      <c r="B25" s="1464" t="s">
        <v>620</v>
      </c>
      <c r="C25" s="1470">
        <f>SUM(C21:C22)</f>
        <v>0</v>
      </c>
      <c r="D25" s="1470">
        <f>SUM(D21:D24)</f>
        <v>177269</v>
      </c>
      <c r="E25" s="688">
        <f>C25+D25</f>
        <v>177269</v>
      </c>
      <c r="F25" s="1465"/>
      <c r="G25" s="1465"/>
      <c r="H25" s="1465"/>
      <c r="I25" s="1465"/>
      <c r="J25" s="1466"/>
    </row>
    <row r="26" spans="1:15" s="15" customFormat="1" ht="22.5" customHeight="1" thickBot="1" x14ac:dyDescent="0.3">
      <c r="A26" s="855" t="s">
        <v>522</v>
      </c>
      <c r="B26" s="1475" t="s">
        <v>512</v>
      </c>
      <c r="C26" s="688">
        <f>C18+C25</f>
        <v>0</v>
      </c>
      <c r="D26" s="688">
        <f>D18+D25</f>
        <v>244208</v>
      </c>
      <c r="E26" s="688">
        <f>C26+D26</f>
        <v>244208</v>
      </c>
      <c r="F26" s="1465"/>
      <c r="G26" s="1465"/>
      <c r="H26" s="1465"/>
      <c r="I26" s="1465"/>
      <c r="J26" s="1466"/>
    </row>
    <row r="27" spans="1:15" ht="20.100000000000001" customHeight="1" x14ac:dyDescent="0.25">
      <c r="A27" s="855" t="s">
        <v>523</v>
      </c>
      <c r="B27" s="1471"/>
      <c r="C27" s="1472"/>
      <c r="D27" s="1472"/>
      <c r="E27" s="1473"/>
      <c r="F27" s="1474"/>
      <c r="G27" s="1474"/>
      <c r="H27" s="1474"/>
      <c r="I27" s="1474"/>
      <c r="J27" s="1474"/>
    </row>
    <row r="28" spans="1:15" ht="20.100000000000001" customHeight="1" x14ac:dyDescent="0.25">
      <c r="A28" s="855" t="s">
        <v>524</v>
      </c>
      <c r="B28" s="1453" t="s">
        <v>513</v>
      </c>
      <c r="C28" s="1442"/>
      <c r="D28" s="1442"/>
      <c r="E28" s="1446"/>
      <c r="F28" s="1439"/>
      <c r="G28" s="1439"/>
      <c r="H28" s="1439"/>
      <c r="I28" s="1439"/>
      <c r="J28" s="1439"/>
    </row>
    <row r="29" spans="1:15" ht="20.100000000000001" customHeight="1" thickBot="1" x14ac:dyDescent="0.3">
      <c r="A29" s="855" t="s">
        <v>525</v>
      </c>
      <c r="B29" s="1476" t="s">
        <v>514</v>
      </c>
      <c r="C29" s="1456">
        <v>176</v>
      </c>
      <c r="D29" s="1456">
        <v>175792</v>
      </c>
      <c r="E29" s="1457">
        <f>C29+D29</f>
        <v>175968</v>
      </c>
      <c r="F29" s="1458"/>
      <c r="G29" s="1458"/>
      <c r="H29" s="1458"/>
      <c r="I29" s="1458"/>
      <c r="J29" s="1458"/>
    </row>
    <row r="30" spans="1:15" s="15" customFormat="1" ht="20.100000000000001" customHeight="1" thickBot="1" x14ac:dyDescent="0.3">
      <c r="A30" s="855" t="s">
        <v>526</v>
      </c>
      <c r="B30" s="1477" t="s">
        <v>515</v>
      </c>
      <c r="C30" s="688">
        <f>C29</f>
        <v>176</v>
      </c>
      <c r="D30" s="688">
        <f t="shared" ref="D30:E30" si="1">D29</f>
        <v>175792</v>
      </c>
      <c r="E30" s="688">
        <f t="shared" si="1"/>
        <v>175968</v>
      </c>
      <c r="F30" s="1465"/>
      <c r="G30" s="1465"/>
      <c r="H30" s="1465"/>
      <c r="I30" s="1465"/>
      <c r="J30" s="1466"/>
      <c r="O30" s="596"/>
    </row>
    <row r="31" spans="1:15" s="15" customFormat="1" ht="20.100000000000001" customHeight="1" thickBot="1" x14ac:dyDescent="0.3">
      <c r="A31" s="855" t="s">
        <v>528</v>
      </c>
      <c r="B31" s="1477" t="s">
        <v>296</v>
      </c>
      <c r="C31" s="688">
        <f>C26+C30</f>
        <v>176</v>
      </c>
      <c r="D31" s="688">
        <f>D26+D30</f>
        <v>420000</v>
      </c>
      <c r="E31" s="688">
        <f>E26+E30</f>
        <v>420176</v>
      </c>
      <c r="F31" s="1465"/>
      <c r="G31" s="1465"/>
      <c r="H31" s="1465"/>
      <c r="I31" s="1465"/>
      <c r="J31" s="1466"/>
      <c r="O31" s="596"/>
    </row>
    <row r="32" spans="1:15" s="15" customFormat="1" ht="20.100000000000001" customHeight="1" x14ac:dyDescent="0.25">
      <c r="A32" s="16"/>
      <c r="B32" s="26"/>
      <c r="C32" s="25"/>
      <c r="D32" s="227"/>
    </row>
    <row r="33" spans="2:8" ht="19.5" customHeight="1" x14ac:dyDescent="0.25">
      <c r="B33" s="27"/>
      <c r="C33" s="24"/>
    </row>
    <row r="34" spans="2:8" ht="15" customHeight="1" x14ac:dyDescent="0.25">
      <c r="B34" s="17"/>
      <c r="C34" s="24"/>
      <c r="H34" s="332"/>
    </row>
    <row r="35" spans="2:8" x14ac:dyDescent="0.25">
      <c r="B35" s="17"/>
      <c r="C35" s="24"/>
    </row>
    <row r="36" spans="2:8" x14ac:dyDescent="0.25">
      <c r="B36" s="17"/>
      <c r="C36" s="24"/>
    </row>
    <row r="37" spans="2:8" x14ac:dyDescent="0.25">
      <c r="B37" s="17"/>
      <c r="C37" s="24"/>
    </row>
  </sheetData>
  <sheetProtection selectLockedCells="1" selectUnlockedCells="1"/>
  <mergeCells count="12">
    <mergeCell ref="F10:G10"/>
    <mergeCell ref="H10:J10"/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  <pageSetUpPr fitToPage="1"/>
  </sheetPr>
  <dimension ref="A1:U62"/>
  <sheetViews>
    <sheetView zoomScale="120" workbookViewId="0">
      <selection activeCell="W50" sqref="W50"/>
    </sheetView>
  </sheetViews>
  <sheetFormatPr defaultColWidth="9.140625" defaultRowHeight="11.25" x14ac:dyDescent="0.2"/>
  <cols>
    <col min="1" max="1" width="2.140625" style="10" customWidth="1"/>
    <col min="2" max="2" width="3.7109375" style="85" customWidth="1"/>
    <col min="3" max="3" width="37.28515625" style="85" customWidth="1"/>
    <col min="4" max="4" width="11.28515625" style="86" customWidth="1"/>
    <col min="5" max="5" width="11.140625" style="86" customWidth="1"/>
    <col min="6" max="11" width="12.140625" style="86" customWidth="1"/>
    <col min="12" max="12" width="40.42578125" style="86" customWidth="1"/>
    <col min="13" max="13" width="11.5703125" style="86" customWidth="1"/>
    <col min="14" max="14" width="11.7109375" style="86" customWidth="1"/>
    <col min="15" max="15" width="12" style="86" customWidth="1"/>
    <col min="16" max="17" width="11.140625" style="10" customWidth="1"/>
    <col min="18" max="18" width="11" style="10" customWidth="1"/>
    <col min="19" max="19" width="11.28515625" style="10" customWidth="1"/>
    <col min="20" max="20" width="12.140625" style="10" customWidth="1"/>
    <col min="21" max="16384" width="9.140625" style="10"/>
  </cols>
  <sheetData>
    <row r="1" spans="1:20" ht="12.75" customHeight="1" x14ac:dyDescent="0.2">
      <c r="D1" s="1710" t="s">
        <v>1412</v>
      </c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1710"/>
      <c r="P1" s="1710"/>
      <c r="Q1" s="1710"/>
      <c r="R1" s="1710"/>
      <c r="S1" s="1710"/>
      <c r="T1" s="1710"/>
    </row>
    <row r="2" spans="1:20" x14ac:dyDescent="0.2">
      <c r="O2" s="87"/>
    </row>
    <row r="3" spans="1:20" s="65" customFormat="1" x14ac:dyDescent="0.2">
      <c r="B3" s="88"/>
      <c r="C3" s="1709" t="s">
        <v>77</v>
      </c>
      <c r="D3" s="1709"/>
      <c r="E3" s="1709"/>
      <c r="F3" s="1709"/>
      <c r="G3" s="1709"/>
      <c r="H3" s="1709"/>
      <c r="I3" s="1709"/>
      <c r="J3" s="1709"/>
      <c r="K3" s="1709"/>
      <c r="L3" s="1709"/>
      <c r="M3" s="1709"/>
      <c r="N3" s="1709"/>
      <c r="O3" s="1709"/>
      <c r="P3" s="1709"/>
      <c r="Q3" s="1709"/>
      <c r="R3" s="1709"/>
      <c r="S3" s="1709"/>
      <c r="T3" s="1709"/>
    </row>
    <row r="4" spans="1:20" s="65" customFormat="1" x14ac:dyDescent="0.2">
      <c r="B4" s="88"/>
      <c r="C4" s="1867" t="s">
        <v>1317</v>
      </c>
      <c r="D4" s="1867"/>
      <c r="E4" s="1867"/>
      <c r="F4" s="1867"/>
      <c r="G4" s="1867"/>
      <c r="H4" s="1867"/>
      <c r="I4" s="1867"/>
      <c r="J4" s="1867"/>
      <c r="K4" s="1867"/>
      <c r="L4" s="1867"/>
      <c r="M4" s="1867"/>
      <c r="N4" s="1867"/>
      <c r="O4" s="1867"/>
      <c r="P4" s="1867"/>
      <c r="Q4" s="1867"/>
      <c r="R4" s="1867"/>
      <c r="S4" s="1867"/>
      <c r="T4" s="1867"/>
    </row>
    <row r="5" spans="1:20" s="65" customFormat="1" ht="12.75" x14ac:dyDescent="0.2">
      <c r="B5" s="1723" t="s">
        <v>295</v>
      </c>
      <c r="C5" s="1816"/>
      <c r="D5" s="1816"/>
      <c r="E5" s="1816"/>
      <c r="F5" s="1816"/>
      <c r="G5" s="1816"/>
      <c r="H5" s="1816"/>
      <c r="I5" s="1816"/>
      <c r="J5" s="1816"/>
      <c r="K5" s="1816"/>
      <c r="L5" s="1816"/>
      <c r="M5" s="1816"/>
      <c r="N5" s="1816"/>
      <c r="O5" s="1816"/>
    </row>
    <row r="6" spans="1:20" s="65" customFormat="1" ht="12.75" customHeight="1" x14ac:dyDescent="0.2">
      <c r="B6" s="1794" t="s">
        <v>56</v>
      </c>
      <c r="C6" s="1715" t="s">
        <v>57</v>
      </c>
      <c r="D6" s="1715" t="s">
        <v>58</v>
      </c>
      <c r="E6" s="1715"/>
      <c r="F6" s="1715"/>
      <c r="G6" s="1715"/>
      <c r="H6" s="1715"/>
      <c r="I6" s="1715"/>
      <c r="J6" s="1715"/>
      <c r="K6" s="1715"/>
      <c r="L6" s="1717" t="s">
        <v>59</v>
      </c>
      <c r="M6" s="1868" t="s">
        <v>60</v>
      </c>
      <c r="N6" s="1868"/>
      <c r="O6" s="1868"/>
      <c r="P6" s="1868"/>
      <c r="Q6" s="1868"/>
      <c r="R6" s="1868"/>
      <c r="S6" s="1868"/>
      <c r="T6" s="1868"/>
    </row>
    <row r="7" spans="1:20" s="65" customFormat="1" ht="12.75" customHeight="1" x14ac:dyDescent="0.2">
      <c r="B7" s="1794"/>
      <c r="C7" s="1715"/>
      <c r="D7" s="1718" t="s">
        <v>1134</v>
      </c>
      <c r="E7" s="1718"/>
      <c r="F7" s="1718"/>
      <c r="G7" s="1718" t="s">
        <v>1401</v>
      </c>
      <c r="H7" s="1719"/>
      <c r="I7" s="1718" t="s">
        <v>1402</v>
      </c>
      <c r="J7" s="1719"/>
      <c r="K7" s="1719"/>
      <c r="L7" s="1717"/>
      <c r="M7" s="1718" t="s">
        <v>1134</v>
      </c>
      <c r="N7" s="1718"/>
      <c r="O7" s="1718"/>
      <c r="P7" s="1718" t="s">
        <v>1401</v>
      </c>
      <c r="Q7" s="1719"/>
      <c r="R7" s="1718" t="s">
        <v>1402</v>
      </c>
      <c r="S7" s="1719"/>
      <c r="T7" s="1719"/>
    </row>
    <row r="8" spans="1:20" s="66" customFormat="1" ht="36.6" customHeight="1" thickBot="1" x14ac:dyDescent="0.25">
      <c r="B8" s="1794"/>
      <c r="C8" s="1618" t="s">
        <v>61</v>
      </c>
      <c r="D8" s="948" t="s">
        <v>62</v>
      </c>
      <c r="E8" s="948" t="s">
        <v>63</v>
      </c>
      <c r="F8" s="948" t="s">
        <v>64</v>
      </c>
      <c r="G8" s="948" t="s">
        <v>62</v>
      </c>
      <c r="H8" s="948" t="s">
        <v>63</v>
      </c>
      <c r="I8" s="948" t="s">
        <v>62</v>
      </c>
      <c r="J8" s="948" t="s">
        <v>63</v>
      </c>
      <c r="K8" s="948" t="s">
        <v>64</v>
      </c>
      <c r="L8" s="1615" t="s">
        <v>65</v>
      </c>
      <c r="M8" s="948" t="s">
        <v>62</v>
      </c>
      <c r="N8" s="948" t="s">
        <v>63</v>
      </c>
      <c r="O8" s="948" t="s">
        <v>64</v>
      </c>
      <c r="P8" s="948" t="s">
        <v>62</v>
      </c>
      <c r="Q8" s="948" t="s">
        <v>63</v>
      </c>
      <c r="R8" s="948" t="s">
        <v>62</v>
      </c>
      <c r="S8" s="948" t="s">
        <v>63</v>
      </c>
      <c r="T8" s="948" t="s">
        <v>64</v>
      </c>
    </row>
    <row r="9" spans="1:20" ht="11.45" customHeight="1" thickBot="1" x14ac:dyDescent="0.25">
      <c r="A9" s="1671"/>
      <c r="B9" s="1666">
        <v>1</v>
      </c>
      <c r="C9" s="1620" t="s">
        <v>24</v>
      </c>
      <c r="D9" s="100"/>
      <c r="E9" s="100"/>
      <c r="F9" s="100"/>
      <c r="G9" s="100"/>
      <c r="H9" s="100"/>
      <c r="I9" s="100"/>
      <c r="J9" s="100"/>
      <c r="K9" s="1641"/>
      <c r="L9" s="1621" t="s">
        <v>25</v>
      </c>
      <c r="M9" s="100"/>
      <c r="N9" s="100"/>
      <c r="O9" s="97"/>
      <c r="P9" s="176"/>
      <c r="Q9" s="176"/>
      <c r="R9" s="176"/>
      <c r="S9" s="176"/>
      <c r="T9" s="1665"/>
    </row>
    <row r="10" spans="1:20" x14ac:dyDescent="0.2">
      <c r="A10" s="1651"/>
      <c r="B10" s="1662">
        <f t="shared" ref="B10:B55" si="0">B9+1</f>
        <v>2</v>
      </c>
      <c r="C10" s="95" t="s">
        <v>35</v>
      </c>
      <c r="D10" s="170"/>
      <c r="E10" s="170"/>
      <c r="F10" s="170"/>
      <c r="G10" s="170"/>
      <c r="H10" s="170"/>
      <c r="I10" s="170"/>
      <c r="J10" s="170"/>
      <c r="K10" s="321"/>
      <c r="L10" s="170" t="s">
        <v>208</v>
      </c>
      <c r="M10" s="170">
        <f>'műk. kiad. szakf Önkorm. '!D64</f>
        <v>68798</v>
      </c>
      <c r="N10" s="170">
        <f>'műk. kiad. szakf Önkorm. '!G64</f>
        <v>23090</v>
      </c>
      <c r="O10" s="224">
        <f>SUM(M10:N10)</f>
        <v>91888</v>
      </c>
      <c r="P10" s="177">
        <v>4724</v>
      </c>
      <c r="Q10" s="177">
        <v>3228</v>
      </c>
      <c r="R10" s="177">
        <f>M10+P10</f>
        <v>73522</v>
      </c>
      <c r="S10" s="177">
        <f>N10+Q10</f>
        <v>26318</v>
      </c>
      <c r="T10" s="1642">
        <f>R10+S10</f>
        <v>99840</v>
      </c>
    </row>
    <row r="11" spans="1:20" x14ac:dyDescent="0.2">
      <c r="A11" s="1651"/>
      <c r="B11" s="1662">
        <f t="shared" si="0"/>
        <v>3</v>
      </c>
      <c r="C11" s="95" t="s">
        <v>184</v>
      </c>
      <c r="D11" s="170">
        <f>'tám, végl. pe.átv  '!C11+'tám, végl. pe.átv  '!C19+'tám, végl. pe.átv  '!C20</f>
        <v>456362</v>
      </c>
      <c r="E11" s="170">
        <f>'tám, végl. pe.átv  '!D11+'tám, végl. pe.átv  '!D19+'tám, végl. pe.átv  '!D20</f>
        <v>120326</v>
      </c>
      <c r="F11" s="170">
        <f>'tám, végl. pe.átv  '!E11+'tám, végl. pe.átv  '!E19+'tám, végl. pe.átv  '!E20</f>
        <v>576688</v>
      </c>
      <c r="G11" s="170">
        <v>76934</v>
      </c>
      <c r="H11" s="170">
        <v>-16796</v>
      </c>
      <c r="I11" s="170">
        <f>D11+G11</f>
        <v>533296</v>
      </c>
      <c r="J11" s="170">
        <f>E11+H11</f>
        <v>103530</v>
      </c>
      <c r="K11" s="321">
        <f>I11+J11</f>
        <v>636826</v>
      </c>
      <c r="L11" s="170" t="s">
        <v>209</v>
      </c>
      <c r="M11" s="170">
        <f>'műk. kiad. szakf Önkorm. '!J64</f>
        <v>18878</v>
      </c>
      <c r="N11" s="170">
        <f>'műk. kiad. szakf Önkorm. '!M64</f>
        <v>9490</v>
      </c>
      <c r="O11" s="224">
        <f>SUM(M11:N11)</f>
        <v>28368</v>
      </c>
      <c r="P11" s="177"/>
      <c r="Q11" s="177">
        <v>336</v>
      </c>
      <c r="R11" s="177">
        <f t="shared" ref="R11:R21" si="1">M11+P11</f>
        <v>18878</v>
      </c>
      <c r="S11" s="177">
        <f t="shared" ref="S11:S21" si="2">N11+Q11</f>
        <v>9826</v>
      </c>
      <c r="T11" s="1642">
        <f t="shared" ref="T11:T21" si="3">R11+S11</f>
        <v>28704</v>
      </c>
    </row>
    <row r="12" spans="1:20" x14ac:dyDescent="0.2">
      <c r="A12" s="1651"/>
      <c r="B12" s="1662">
        <f t="shared" si="0"/>
        <v>4</v>
      </c>
      <c r="C12" s="95" t="s">
        <v>181</v>
      </c>
      <c r="D12" s="170"/>
      <c r="E12" s="170">
        <v>0</v>
      </c>
      <c r="F12" s="170">
        <f>D12+E12</f>
        <v>0</v>
      </c>
      <c r="G12" s="170"/>
      <c r="H12" s="170"/>
      <c r="I12" s="170">
        <f t="shared" ref="I12:I32" si="4">D12+G12</f>
        <v>0</v>
      </c>
      <c r="J12" s="170">
        <f t="shared" ref="J12:J32" si="5">E12+H12</f>
        <v>0</v>
      </c>
      <c r="K12" s="321">
        <f t="shared" ref="K12:K32" si="6">I12+J12</f>
        <v>0</v>
      </c>
      <c r="L12" s="170" t="s">
        <v>210</v>
      </c>
      <c r="M12" s="170">
        <f>'műk. kiad. szakf Önkorm. '!P64</f>
        <v>328942</v>
      </c>
      <c r="N12" s="170">
        <f>'műk. kiad. szakf Önkorm. '!S64</f>
        <v>318542</v>
      </c>
      <c r="O12" s="224">
        <f>SUM(M12:N12)</f>
        <v>647484</v>
      </c>
      <c r="P12" s="177">
        <v>36779</v>
      </c>
      <c r="Q12" s="177">
        <v>-2741</v>
      </c>
      <c r="R12" s="177">
        <f t="shared" si="1"/>
        <v>365721</v>
      </c>
      <c r="S12" s="177">
        <f t="shared" si="2"/>
        <v>315801</v>
      </c>
      <c r="T12" s="1642">
        <f t="shared" si="3"/>
        <v>681522</v>
      </c>
    </row>
    <row r="13" spans="1:20" ht="12" customHeight="1" x14ac:dyDescent="0.2">
      <c r="A13" s="1651"/>
      <c r="B13" s="1662">
        <f t="shared" si="0"/>
        <v>5</v>
      </c>
      <c r="C13" s="1625" t="s">
        <v>185</v>
      </c>
      <c r="D13" s="170">
        <f>'tám, végl. pe.átv  '!C42</f>
        <v>145698</v>
      </c>
      <c r="E13" s="170">
        <f>'tám, végl. pe.átv  '!D42</f>
        <v>2643</v>
      </c>
      <c r="F13" s="170">
        <f>'tám, végl. pe.átv  '!E42</f>
        <v>148341</v>
      </c>
      <c r="G13" s="170">
        <v>16326</v>
      </c>
      <c r="H13" s="170">
        <v>-369</v>
      </c>
      <c r="I13" s="170">
        <f t="shared" si="4"/>
        <v>162024</v>
      </c>
      <c r="J13" s="170">
        <f t="shared" si="5"/>
        <v>2274</v>
      </c>
      <c r="K13" s="321">
        <f t="shared" si="6"/>
        <v>164298</v>
      </c>
      <c r="L13" s="170"/>
      <c r="M13" s="1655"/>
      <c r="N13" s="1655"/>
      <c r="O13" s="1656"/>
      <c r="P13" s="177"/>
      <c r="Q13" s="177"/>
      <c r="R13" s="177"/>
      <c r="S13" s="177"/>
      <c r="T13" s="1642"/>
    </row>
    <row r="14" spans="1:20" x14ac:dyDescent="0.2">
      <c r="A14" s="1651"/>
      <c r="B14" s="1662">
        <f>B13+1</f>
        <v>6</v>
      </c>
      <c r="C14" s="95" t="s">
        <v>1038</v>
      </c>
      <c r="D14" s="170"/>
      <c r="E14" s="170"/>
      <c r="F14" s="170"/>
      <c r="G14" s="170"/>
      <c r="H14" s="170"/>
      <c r="I14" s="170">
        <f t="shared" si="4"/>
        <v>0</v>
      </c>
      <c r="J14" s="170">
        <f t="shared" si="5"/>
        <v>0</v>
      </c>
      <c r="K14" s="321">
        <f t="shared" si="6"/>
        <v>0</v>
      </c>
      <c r="L14" s="170" t="s">
        <v>211</v>
      </c>
      <c r="M14" s="177">
        <f>'ellátottak önk.'!E29</f>
        <v>2690</v>
      </c>
      <c r="N14" s="177">
        <f>'ellátottak önk.'!F29</f>
        <v>13950</v>
      </c>
      <c r="O14" s="224">
        <f>SUM(M14:N14)</f>
        <v>16640</v>
      </c>
      <c r="P14" s="177">
        <v>-390</v>
      </c>
      <c r="Q14" s="177">
        <v>59</v>
      </c>
      <c r="R14" s="177">
        <f t="shared" si="1"/>
        <v>2300</v>
      </c>
      <c r="S14" s="177">
        <f t="shared" si="2"/>
        <v>14009</v>
      </c>
      <c r="T14" s="1642">
        <f t="shared" si="3"/>
        <v>16309</v>
      </c>
    </row>
    <row r="15" spans="1:20" x14ac:dyDescent="0.2">
      <c r="A15" s="1651"/>
      <c r="B15" s="1662">
        <f t="shared" ref="B15:B26" si="7">B14+1</f>
        <v>7</v>
      </c>
      <c r="C15" s="95" t="s">
        <v>1036</v>
      </c>
      <c r="D15" s="170">
        <f>'felh. bev.  '!D25</f>
        <v>0</v>
      </c>
      <c r="E15" s="170"/>
      <c r="F15" s="170">
        <f t="shared" ref="F15:F16" si="8">SUM(D15:E15)</f>
        <v>0</v>
      </c>
      <c r="G15" s="170"/>
      <c r="H15" s="170"/>
      <c r="I15" s="170">
        <f t="shared" si="4"/>
        <v>0</v>
      </c>
      <c r="J15" s="170">
        <f t="shared" si="5"/>
        <v>0</v>
      </c>
      <c r="K15" s="321">
        <f t="shared" si="6"/>
        <v>0</v>
      </c>
      <c r="L15" s="170"/>
      <c r="M15" s="1657"/>
      <c r="N15" s="1657"/>
      <c r="O15" s="1656"/>
      <c r="P15" s="177"/>
      <c r="Q15" s="177"/>
      <c r="R15" s="177"/>
      <c r="S15" s="177"/>
      <c r="T15" s="1642"/>
    </row>
    <row r="16" spans="1:20" x14ac:dyDescent="0.2">
      <c r="A16" s="1651"/>
      <c r="B16" s="1662">
        <f t="shared" si="7"/>
        <v>8</v>
      </c>
      <c r="C16" s="599" t="s">
        <v>1037</v>
      </c>
      <c r="D16" s="170">
        <f>'felh. bev.  '!D35</f>
        <v>1566466</v>
      </c>
      <c r="E16" s="170">
        <f>'felh. bev.  '!E35</f>
        <v>0</v>
      </c>
      <c r="F16" s="170">
        <f t="shared" si="8"/>
        <v>1566466</v>
      </c>
      <c r="G16" s="170">
        <v>239996</v>
      </c>
      <c r="H16" s="170"/>
      <c r="I16" s="170">
        <f t="shared" si="4"/>
        <v>1806462</v>
      </c>
      <c r="J16" s="170">
        <f t="shared" si="5"/>
        <v>0</v>
      </c>
      <c r="K16" s="321">
        <f t="shared" si="6"/>
        <v>1806462</v>
      </c>
      <c r="L16" s="170" t="s">
        <v>212</v>
      </c>
      <c r="M16" s="1657"/>
      <c r="N16" s="1657"/>
      <c r="O16" s="1656"/>
      <c r="P16" s="177"/>
      <c r="Q16" s="177"/>
      <c r="R16" s="177"/>
      <c r="S16" s="177"/>
      <c r="T16" s="1642"/>
    </row>
    <row r="17" spans="1:20" x14ac:dyDescent="0.2">
      <c r="A17" s="1651"/>
      <c r="B17" s="1662">
        <f t="shared" si="7"/>
        <v>9</v>
      </c>
      <c r="C17" s="95" t="s">
        <v>186</v>
      </c>
      <c r="D17" s="170">
        <f>'közhatalmi bevételek'!D30</f>
        <v>743715</v>
      </c>
      <c r="E17" s="170">
        <f>'közhatalmi bevételek'!E30</f>
        <v>17385</v>
      </c>
      <c r="F17" s="170">
        <f>'közhatalmi bevételek'!F30</f>
        <v>761100</v>
      </c>
      <c r="G17" s="170"/>
      <c r="H17" s="170"/>
      <c r="I17" s="170">
        <f t="shared" si="4"/>
        <v>743715</v>
      </c>
      <c r="J17" s="170">
        <f t="shared" si="5"/>
        <v>17385</v>
      </c>
      <c r="K17" s="321">
        <f t="shared" si="6"/>
        <v>761100</v>
      </c>
      <c r="L17" s="170" t="s">
        <v>213</v>
      </c>
      <c r="M17" s="177">
        <f>mc.pe.átad!E21</f>
        <v>5850</v>
      </c>
      <c r="N17" s="177">
        <f>mc.pe.átad!F21</f>
        <v>114841</v>
      </c>
      <c r="O17" s="177">
        <f>mc.pe.átad!G21</f>
        <v>120691</v>
      </c>
      <c r="P17" s="177"/>
      <c r="Q17" s="177">
        <v>27900</v>
      </c>
      <c r="R17" s="177">
        <f t="shared" si="1"/>
        <v>5850</v>
      </c>
      <c r="S17" s="177">
        <f t="shared" si="2"/>
        <v>142741</v>
      </c>
      <c r="T17" s="1642">
        <f t="shared" si="3"/>
        <v>148591</v>
      </c>
    </row>
    <row r="18" spans="1:20" x14ac:dyDescent="0.2">
      <c r="A18" s="1651"/>
      <c r="B18" s="1662">
        <f t="shared" si="7"/>
        <v>10</v>
      </c>
      <c r="C18" s="98" t="s">
        <v>40</v>
      </c>
      <c r="D18" s="224"/>
      <c r="E18" s="224"/>
      <c r="F18" s="224"/>
      <c r="G18" s="224"/>
      <c r="H18" s="224"/>
      <c r="I18" s="170">
        <f t="shared" si="4"/>
        <v>0</v>
      </c>
      <c r="J18" s="170">
        <f t="shared" si="5"/>
        <v>0</v>
      </c>
      <c r="K18" s="321">
        <f t="shared" si="6"/>
        <v>0</v>
      </c>
      <c r="L18" s="170" t="s">
        <v>214</v>
      </c>
      <c r="M18" s="177">
        <f>mc.pe.átad!E59</f>
        <v>150640</v>
      </c>
      <c r="N18" s="177">
        <f>mc.pe.átad!F59</f>
        <v>158790</v>
      </c>
      <c r="O18" s="177">
        <f>mc.pe.átad!G59</f>
        <v>309430</v>
      </c>
      <c r="P18" s="177">
        <v>-5947</v>
      </c>
      <c r="Q18" s="177">
        <v>122417</v>
      </c>
      <c r="R18" s="177">
        <f t="shared" si="1"/>
        <v>144693</v>
      </c>
      <c r="S18" s="177">
        <f t="shared" si="2"/>
        <v>281207</v>
      </c>
      <c r="T18" s="1642">
        <f t="shared" si="3"/>
        <v>425900</v>
      </c>
    </row>
    <row r="19" spans="1:20" x14ac:dyDescent="0.2">
      <c r="A19" s="1651"/>
      <c r="B19" s="1662">
        <f t="shared" si="7"/>
        <v>11</v>
      </c>
      <c r="C19" s="98"/>
      <c r="D19" s="224"/>
      <c r="E19" s="224"/>
      <c r="F19" s="224"/>
      <c r="G19" s="224"/>
      <c r="H19" s="224"/>
      <c r="I19" s="170">
        <f t="shared" si="4"/>
        <v>0</v>
      </c>
      <c r="J19" s="170">
        <f t="shared" si="5"/>
        <v>0</v>
      </c>
      <c r="K19" s="321">
        <f t="shared" si="6"/>
        <v>0</v>
      </c>
      <c r="L19" s="170" t="s">
        <v>261</v>
      </c>
      <c r="M19" s="177">
        <f>'műk. kiad. szakf Önkorm. '!AD64</f>
        <v>0</v>
      </c>
      <c r="N19" s="177">
        <f>'műk. kiad. szakf Önkorm. '!AE64</f>
        <v>0</v>
      </c>
      <c r="O19" s="177">
        <f>M19+N19</f>
        <v>0</v>
      </c>
      <c r="P19" s="177"/>
      <c r="Q19" s="177"/>
      <c r="R19" s="177">
        <f t="shared" si="1"/>
        <v>0</v>
      </c>
      <c r="S19" s="177">
        <f t="shared" si="2"/>
        <v>0</v>
      </c>
      <c r="T19" s="1642">
        <f t="shared" si="3"/>
        <v>0</v>
      </c>
    </row>
    <row r="20" spans="1:20" x14ac:dyDescent="0.2">
      <c r="A20" s="1651"/>
      <c r="B20" s="1662">
        <f>B19+1</f>
        <v>12</v>
      </c>
      <c r="C20" s="95" t="s">
        <v>187</v>
      </c>
      <c r="D20" s="224">
        <v>26148</v>
      </c>
      <c r="E20" s="224">
        <v>894956</v>
      </c>
      <c r="F20" s="224">
        <f>SUM(D20:E20)</f>
        <v>921104</v>
      </c>
      <c r="G20" s="224">
        <v>1410</v>
      </c>
      <c r="H20" s="224">
        <v>68292</v>
      </c>
      <c r="I20" s="170">
        <f t="shared" si="4"/>
        <v>27558</v>
      </c>
      <c r="J20" s="170">
        <f t="shared" si="5"/>
        <v>963248</v>
      </c>
      <c r="K20" s="321">
        <f t="shared" si="6"/>
        <v>990806</v>
      </c>
      <c r="L20" s="170" t="s">
        <v>216</v>
      </c>
      <c r="M20" s="177">
        <f>tartalék!C25</f>
        <v>0</v>
      </c>
      <c r="N20" s="177">
        <f>tartalék!D25</f>
        <v>177269</v>
      </c>
      <c r="O20" s="1623">
        <f>SUM(M20:N20)</f>
        <v>177269</v>
      </c>
      <c r="P20" s="177"/>
      <c r="Q20" s="177">
        <v>-29251</v>
      </c>
      <c r="R20" s="177">
        <f t="shared" si="1"/>
        <v>0</v>
      </c>
      <c r="S20" s="177">
        <f t="shared" si="2"/>
        <v>148018</v>
      </c>
      <c r="T20" s="1642">
        <f t="shared" si="3"/>
        <v>148018</v>
      </c>
    </row>
    <row r="21" spans="1:20" x14ac:dyDescent="0.2">
      <c r="A21" s="1651"/>
      <c r="B21" s="1662">
        <f t="shared" si="7"/>
        <v>13</v>
      </c>
      <c r="C21" s="1622"/>
      <c r="D21" s="1656"/>
      <c r="E21" s="1656"/>
      <c r="F21" s="1656"/>
      <c r="G21" s="1656"/>
      <c r="H21" s="1656"/>
      <c r="I21" s="170">
        <f t="shared" si="4"/>
        <v>0</v>
      </c>
      <c r="J21" s="170">
        <f t="shared" si="5"/>
        <v>0</v>
      </c>
      <c r="K21" s="321">
        <f t="shared" si="6"/>
        <v>0</v>
      </c>
      <c r="L21" s="170" t="s">
        <v>262</v>
      </c>
      <c r="M21" s="177">
        <f>tartalék!C30</f>
        <v>176</v>
      </c>
      <c r="N21" s="177">
        <f>tartalék!D30</f>
        <v>175792</v>
      </c>
      <c r="O21" s="177">
        <f>tartalék!E30</f>
        <v>175968</v>
      </c>
      <c r="P21" s="177">
        <v>60163</v>
      </c>
      <c r="Q21" s="177">
        <v>22975</v>
      </c>
      <c r="R21" s="177">
        <f t="shared" si="1"/>
        <v>60339</v>
      </c>
      <c r="S21" s="177">
        <f t="shared" si="2"/>
        <v>198767</v>
      </c>
      <c r="T21" s="1642">
        <f t="shared" si="3"/>
        <v>259106</v>
      </c>
    </row>
    <row r="22" spans="1:20" s="67" customFormat="1" x14ac:dyDescent="0.2">
      <c r="A22" s="1652"/>
      <c r="B22" s="1662">
        <f t="shared" si="7"/>
        <v>14</v>
      </c>
      <c r="C22" s="1622" t="s">
        <v>42</v>
      </c>
      <c r="D22" s="224"/>
      <c r="E22" s="224"/>
      <c r="F22" s="224"/>
      <c r="G22" s="224"/>
      <c r="H22" s="224"/>
      <c r="I22" s="170">
        <f t="shared" si="4"/>
        <v>0</v>
      </c>
      <c r="J22" s="170">
        <f t="shared" si="5"/>
        <v>0</v>
      </c>
      <c r="K22" s="321">
        <f t="shared" si="6"/>
        <v>0</v>
      </c>
      <c r="L22" s="177"/>
      <c r="M22" s="177"/>
      <c r="N22" s="177"/>
      <c r="O22" s="177"/>
      <c r="P22" s="1674"/>
      <c r="Q22" s="1674"/>
      <c r="R22" s="1627"/>
      <c r="S22" s="1627"/>
      <c r="T22" s="1652"/>
    </row>
    <row r="23" spans="1:20" s="67" customFormat="1" x14ac:dyDescent="0.2">
      <c r="A23" s="1652"/>
      <c r="B23" s="1667">
        <f t="shared" si="7"/>
        <v>15</v>
      </c>
      <c r="C23" s="1622" t="s">
        <v>188</v>
      </c>
      <c r="D23" s="224"/>
      <c r="E23" s="224"/>
      <c r="F23" s="224"/>
      <c r="G23" s="224"/>
      <c r="H23" s="224"/>
      <c r="I23" s="170">
        <f t="shared" si="4"/>
        <v>0</v>
      </c>
      <c r="J23" s="170">
        <f t="shared" si="5"/>
        <v>0</v>
      </c>
      <c r="K23" s="321">
        <f t="shared" si="6"/>
        <v>0</v>
      </c>
      <c r="L23" s="177"/>
      <c r="M23" s="177"/>
      <c r="N23" s="177"/>
      <c r="O23" s="177"/>
      <c r="P23" s="1674"/>
      <c r="Q23" s="1674"/>
      <c r="R23" s="1627"/>
      <c r="S23" s="1627"/>
      <c r="T23" s="1652"/>
    </row>
    <row r="24" spans="1:20" x14ac:dyDescent="0.2">
      <c r="B24" s="1662">
        <f t="shared" si="7"/>
        <v>16</v>
      </c>
      <c r="C24" s="1622" t="s">
        <v>191</v>
      </c>
      <c r="D24" s="170">
        <f>'felh. bev.  '!D12</f>
        <v>2028</v>
      </c>
      <c r="E24" s="170">
        <f>'felh. bev.  '!E12</f>
        <v>0</v>
      </c>
      <c r="F24" s="224">
        <f>SUM(D24:E24)</f>
        <v>2028</v>
      </c>
      <c r="G24" s="224"/>
      <c r="H24" s="224">
        <v>1046</v>
      </c>
      <c r="I24" s="170">
        <f t="shared" si="4"/>
        <v>2028</v>
      </c>
      <c r="J24" s="170">
        <f t="shared" si="5"/>
        <v>1046</v>
      </c>
      <c r="K24" s="321">
        <f t="shared" si="6"/>
        <v>3074</v>
      </c>
      <c r="L24" s="1628" t="s">
        <v>66</v>
      </c>
      <c r="M24" s="1628">
        <f t="shared" ref="M24:T24" si="9">SUM(M10:M22)</f>
        <v>575974</v>
      </c>
      <c r="N24" s="1628">
        <f t="shared" si="9"/>
        <v>991764</v>
      </c>
      <c r="O24" s="1628">
        <f t="shared" si="9"/>
        <v>1567738</v>
      </c>
      <c r="P24" s="1628">
        <f t="shared" si="9"/>
        <v>95329</v>
      </c>
      <c r="Q24" s="1628">
        <f t="shared" si="9"/>
        <v>144923</v>
      </c>
      <c r="R24" s="1628">
        <f t="shared" si="9"/>
        <v>671303</v>
      </c>
      <c r="S24" s="1628">
        <f t="shared" si="9"/>
        <v>1136687</v>
      </c>
      <c r="T24" s="1644">
        <f t="shared" si="9"/>
        <v>1807990</v>
      </c>
    </row>
    <row r="25" spans="1:20" x14ac:dyDescent="0.2">
      <c r="B25" s="1662">
        <f t="shared" si="7"/>
        <v>17</v>
      </c>
      <c r="C25" s="1622" t="s">
        <v>192</v>
      </c>
      <c r="D25" s="224">
        <f>'felh. bev.  '!D13+'felh. bev.  '!D14</f>
        <v>0</v>
      </c>
      <c r="E25" s="224">
        <f>'felh. bev.  '!E13+'felh. bev.  '!E14</f>
        <v>0</v>
      </c>
      <c r="F25" s="224">
        <f>SUM(D25:E25)</f>
        <v>0</v>
      </c>
      <c r="G25" s="224">
        <v>3154</v>
      </c>
      <c r="H25" s="224"/>
      <c r="I25" s="170">
        <f t="shared" si="4"/>
        <v>3154</v>
      </c>
      <c r="J25" s="170">
        <f t="shared" si="5"/>
        <v>0</v>
      </c>
      <c r="K25" s="321">
        <f t="shared" si="6"/>
        <v>3154</v>
      </c>
      <c r="L25" s="177"/>
      <c r="M25" s="177"/>
      <c r="N25" s="177"/>
      <c r="O25" s="177"/>
      <c r="P25" s="177"/>
      <c r="Q25" s="177"/>
      <c r="R25" s="176"/>
      <c r="S25" s="176"/>
      <c r="T25" s="1651"/>
    </row>
    <row r="26" spans="1:20" x14ac:dyDescent="0.2">
      <c r="B26" s="1662">
        <f t="shared" si="7"/>
        <v>18</v>
      </c>
      <c r="C26" s="1622" t="s">
        <v>193</v>
      </c>
      <c r="D26" s="170">
        <f>'felh. bev.  '!D21</f>
        <v>0</v>
      </c>
      <c r="E26" s="170">
        <f>'felh. bev.  '!E21</f>
        <v>750000</v>
      </c>
      <c r="F26" s="170">
        <f>'felh. bev.  '!F21</f>
        <v>750000</v>
      </c>
      <c r="G26" s="170"/>
      <c r="H26" s="170">
        <v>46350</v>
      </c>
      <c r="I26" s="170">
        <f t="shared" si="4"/>
        <v>0</v>
      </c>
      <c r="J26" s="170">
        <f t="shared" si="5"/>
        <v>796350</v>
      </c>
      <c r="K26" s="321">
        <f t="shared" si="6"/>
        <v>796350</v>
      </c>
      <c r="L26" s="1629" t="s">
        <v>34</v>
      </c>
      <c r="M26" s="225"/>
      <c r="N26" s="225"/>
      <c r="O26" s="177"/>
      <c r="P26" s="177"/>
      <c r="Q26" s="177"/>
      <c r="R26" s="176"/>
      <c r="S26" s="176"/>
      <c r="T26" s="1651"/>
    </row>
    <row r="27" spans="1:20" x14ac:dyDescent="0.2">
      <c r="B27" s="1662">
        <f t="shared" si="0"/>
        <v>19</v>
      </c>
      <c r="C27" s="95" t="s">
        <v>194</v>
      </c>
      <c r="D27" s="170"/>
      <c r="E27" s="170"/>
      <c r="F27" s="170"/>
      <c r="G27" s="170"/>
      <c r="H27" s="170"/>
      <c r="I27" s="170">
        <f t="shared" si="4"/>
        <v>0</v>
      </c>
      <c r="J27" s="170">
        <f t="shared" si="5"/>
        <v>0</v>
      </c>
      <c r="K27" s="321">
        <f t="shared" si="6"/>
        <v>0</v>
      </c>
      <c r="L27" s="170" t="s">
        <v>263</v>
      </c>
      <c r="M27" s="177">
        <f>'felhalm. kiad.  '!N17+'felhalm. kiad.  '!N53+'felhalm. kiad.  '!N66+'felhalm. kiad.  '!N72+'felhalm. kiad.  '!N79</f>
        <v>2545385</v>
      </c>
      <c r="N27" s="177">
        <f>'felhalm. kiad.  '!Q17+'felhalm. kiad.  '!Q53+'felhalm. kiad.  '!Q66+'felhalm. kiad.  '!Q72+'felhalm. kiad.  '!Q79+'felhalm. kiad.  '!Q133</f>
        <v>227971</v>
      </c>
      <c r="O27" s="177">
        <f t="shared" ref="O27:O32" si="10">SUM(M27:N27)</f>
        <v>2773356</v>
      </c>
      <c r="P27" s="177">
        <v>125461</v>
      </c>
      <c r="Q27" s="177">
        <v>4235</v>
      </c>
      <c r="R27" s="177">
        <f>M27+P27</f>
        <v>2670846</v>
      </c>
      <c r="S27" s="177">
        <f>N27+Q27</f>
        <v>232206</v>
      </c>
      <c r="T27" s="1642">
        <f>R27+S27</f>
        <v>2903052</v>
      </c>
    </row>
    <row r="28" spans="1:20" x14ac:dyDescent="0.2">
      <c r="B28" s="1662">
        <f t="shared" si="0"/>
        <v>20</v>
      </c>
      <c r="C28" s="95"/>
      <c r="D28" s="170"/>
      <c r="E28" s="170"/>
      <c r="F28" s="170"/>
      <c r="G28" s="170"/>
      <c r="H28" s="170"/>
      <c r="I28" s="170">
        <f t="shared" si="4"/>
        <v>0</v>
      </c>
      <c r="J28" s="170">
        <f t="shared" si="5"/>
        <v>0</v>
      </c>
      <c r="K28" s="321">
        <f t="shared" si="6"/>
        <v>0</v>
      </c>
      <c r="L28" s="170" t="s">
        <v>220</v>
      </c>
      <c r="M28" s="177">
        <f>'felhalm. kiad.  '!N26</f>
        <v>10615</v>
      </c>
      <c r="N28" s="177">
        <f>'felhalm. kiad.  '!Q26</f>
        <v>19050</v>
      </c>
      <c r="O28" s="177">
        <f t="shared" si="10"/>
        <v>29665</v>
      </c>
      <c r="P28" s="177">
        <v>7711</v>
      </c>
      <c r="Q28" s="177"/>
      <c r="R28" s="177">
        <f t="shared" ref="R28:R33" si="11">M28+P28</f>
        <v>18326</v>
      </c>
      <c r="S28" s="177">
        <f t="shared" ref="S28:S33" si="12">N28+Q28</f>
        <v>19050</v>
      </c>
      <c r="T28" s="1642">
        <f t="shared" ref="T28:T33" si="13">R28+S28</f>
        <v>37376</v>
      </c>
    </row>
    <row r="29" spans="1:20" x14ac:dyDescent="0.2">
      <c r="B29" s="1662">
        <f t="shared" si="0"/>
        <v>21</v>
      </c>
      <c r="C29" s="1622" t="s">
        <v>195</v>
      </c>
      <c r="D29" s="170">
        <f>'tám, végl. pe.átv  '!C46</f>
        <v>0</v>
      </c>
      <c r="E29" s="170">
        <f>'tám, végl. pe.átv  '!D46</f>
        <v>0</v>
      </c>
      <c r="F29" s="170">
        <f>'tám, végl. pe.átv  '!E46</f>
        <v>0</v>
      </c>
      <c r="G29" s="170"/>
      <c r="H29" s="170">
        <v>2502</v>
      </c>
      <c r="I29" s="170">
        <f t="shared" si="4"/>
        <v>0</v>
      </c>
      <c r="J29" s="170">
        <f t="shared" si="5"/>
        <v>2502</v>
      </c>
      <c r="K29" s="321">
        <f t="shared" si="6"/>
        <v>2502</v>
      </c>
      <c r="L29" s="170" t="s">
        <v>221</v>
      </c>
      <c r="M29" s="177"/>
      <c r="N29" s="177"/>
      <c r="O29" s="177"/>
      <c r="P29" s="177"/>
      <c r="Q29" s="177"/>
      <c r="R29" s="177"/>
      <c r="S29" s="177"/>
      <c r="T29" s="1642"/>
    </row>
    <row r="30" spans="1:20" s="67" customFormat="1" x14ac:dyDescent="0.2">
      <c r="B30" s="1662">
        <f t="shared" si="0"/>
        <v>22</v>
      </c>
      <c r="C30" s="1622" t="s">
        <v>260</v>
      </c>
      <c r="D30" s="170">
        <f>'felh. bev.  '!D40+'felh. bev.  '!D44</f>
        <v>0</v>
      </c>
      <c r="E30" s="170">
        <f>'felh. bev.  '!E40+'felh. bev.  '!E44</f>
        <v>3006</v>
      </c>
      <c r="F30" s="170">
        <f>'felh. bev.  '!F40+'felh. bev.  '!F44</f>
        <v>3006</v>
      </c>
      <c r="G30" s="170"/>
      <c r="H30" s="170"/>
      <c r="I30" s="170">
        <f t="shared" si="4"/>
        <v>0</v>
      </c>
      <c r="J30" s="170">
        <f t="shared" si="5"/>
        <v>3006</v>
      </c>
      <c r="K30" s="321">
        <f t="shared" si="6"/>
        <v>3006</v>
      </c>
      <c r="L30" s="170" t="s">
        <v>222</v>
      </c>
      <c r="M30" s="177">
        <f>'felhalm. kiad.  '!N84</f>
        <v>0</v>
      </c>
      <c r="N30" s="177">
        <f>'felhalm. kiad.  '!Q84</f>
        <v>0</v>
      </c>
      <c r="O30" s="177">
        <f t="shared" si="10"/>
        <v>0</v>
      </c>
      <c r="P30" s="1674"/>
      <c r="Q30" s="1674"/>
      <c r="R30" s="177">
        <f t="shared" si="11"/>
        <v>0</v>
      </c>
      <c r="S30" s="177">
        <f t="shared" si="12"/>
        <v>0</v>
      </c>
      <c r="T30" s="1642">
        <f t="shared" si="13"/>
        <v>0</v>
      </c>
    </row>
    <row r="31" spans="1:20" s="67" customFormat="1" x14ac:dyDescent="0.2">
      <c r="B31" s="1662">
        <f t="shared" si="0"/>
        <v>23</v>
      </c>
      <c r="C31" s="1622"/>
      <c r="D31" s="170"/>
      <c r="E31" s="170"/>
      <c r="F31" s="170"/>
      <c r="G31" s="170"/>
      <c r="H31" s="170"/>
      <c r="I31" s="170">
        <f t="shared" si="4"/>
        <v>0</v>
      </c>
      <c r="J31" s="170">
        <f t="shared" si="5"/>
        <v>0</v>
      </c>
      <c r="K31" s="321">
        <f t="shared" si="6"/>
        <v>0</v>
      </c>
      <c r="L31" s="170" t="s">
        <v>1046</v>
      </c>
      <c r="M31" s="177">
        <f>'felhalm. kiad.  '!N97</f>
        <v>0</v>
      </c>
      <c r="N31" s="177">
        <f>'felhalm. kiad.  '!Q97</f>
        <v>5000</v>
      </c>
      <c r="O31" s="177">
        <f t="shared" si="10"/>
        <v>5000</v>
      </c>
      <c r="P31" s="1674"/>
      <c r="Q31" s="1674"/>
      <c r="R31" s="177">
        <f t="shared" si="11"/>
        <v>0</v>
      </c>
      <c r="S31" s="177">
        <f t="shared" si="12"/>
        <v>5000</v>
      </c>
      <c r="T31" s="1642">
        <f t="shared" si="13"/>
        <v>5000</v>
      </c>
    </row>
    <row r="32" spans="1:20" x14ac:dyDescent="0.2">
      <c r="B32" s="1662">
        <f t="shared" si="0"/>
        <v>24</v>
      </c>
      <c r="C32" s="1622"/>
      <c r="D32" s="170"/>
      <c r="E32" s="170"/>
      <c r="F32" s="170"/>
      <c r="G32" s="170"/>
      <c r="H32" s="170"/>
      <c r="I32" s="170">
        <f t="shared" si="4"/>
        <v>0</v>
      </c>
      <c r="J32" s="170">
        <f t="shared" si="5"/>
        <v>0</v>
      </c>
      <c r="K32" s="321">
        <f t="shared" si="6"/>
        <v>0</v>
      </c>
      <c r="L32" s="170" t="s">
        <v>1044</v>
      </c>
      <c r="M32" s="177">
        <f>'felhalm. kiad.  '!N92</f>
        <v>28681</v>
      </c>
      <c r="N32" s="177">
        <f>'felhalm. kiad.  '!Q92</f>
        <v>16000</v>
      </c>
      <c r="O32" s="177">
        <f t="shared" si="10"/>
        <v>44681</v>
      </c>
      <c r="P32" s="177">
        <v>-9931</v>
      </c>
      <c r="Q32" s="177">
        <v>-1679</v>
      </c>
      <c r="R32" s="177">
        <f t="shared" si="11"/>
        <v>18750</v>
      </c>
      <c r="S32" s="177">
        <f t="shared" si="12"/>
        <v>14321</v>
      </c>
      <c r="T32" s="1642">
        <f t="shared" si="13"/>
        <v>33071</v>
      </c>
    </row>
    <row r="33" spans="2:20" s="11" customFormat="1" x14ac:dyDescent="0.2">
      <c r="B33" s="1662">
        <f t="shared" si="0"/>
        <v>25</v>
      </c>
      <c r="C33" s="1630" t="s">
        <v>52</v>
      </c>
      <c r="D33" s="1631">
        <f>D12+D20+D11+D17+D13+D29</f>
        <v>1371923</v>
      </c>
      <c r="E33" s="1631">
        <f>E12+E20+E11+E17+E13+E29</f>
        <v>1035310</v>
      </c>
      <c r="F33" s="1631">
        <f>F12+F20+F11+F17+F13+F29</f>
        <v>2407233</v>
      </c>
      <c r="G33" s="1631">
        <f>G12+G20+G11+G17+G13+G29</f>
        <v>94670</v>
      </c>
      <c r="H33" s="1631">
        <f t="shared" ref="H33:K33" si="14">H12+H20+H11+H17+H13+H29</f>
        <v>53629</v>
      </c>
      <c r="I33" s="1631">
        <f t="shared" si="14"/>
        <v>1466593</v>
      </c>
      <c r="J33" s="1631">
        <f t="shared" si="14"/>
        <v>1088939</v>
      </c>
      <c r="K33" s="1643">
        <f t="shared" si="14"/>
        <v>2555532</v>
      </c>
      <c r="L33" s="170" t="s">
        <v>1045</v>
      </c>
      <c r="M33" s="177">
        <f>tartalék!C18</f>
        <v>0</v>
      </c>
      <c r="N33" s="177">
        <f>tartalék!D18</f>
        <v>66939</v>
      </c>
      <c r="O33" s="177">
        <f>tartalék!E18</f>
        <v>66939</v>
      </c>
      <c r="P33" s="177">
        <v>132427</v>
      </c>
      <c r="Q33" s="177">
        <v>-529</v>
      </c>
      <c r="R33" s="177">
        <f t="shared" si="11"/>
        <v>132427</v>
      </c>
      <c r="S33" s="177">
        <f t="shared" si="12"/>
        <v>66410</v>
      </c>
      <c r="T33" s="1642">
        <f t="shared" si="13"/>
        <v>198837</v>
      </c>
    </row>
    <row r="34" spans="2:20" x14ac:dyDescent="0.2">
      <c r="B34" s="1662">
        <f t="shared" si="0"/>
        <v>26</v>
      </c>
      <c r="C34" s="1658" t="s">
        <v>67</v>
      </c>
      <c r="D34" s="1628">
        <f>D15+D16+D24+D25+D26+D27+D30</f>
        <v>1568494</v>
      </c>
      <c r="E34" s="1628">
        <f t="shared" ref="E34:K34" si="15">E15+E16+E24+E25+E26+E27+E30</f>
        <v>753006</v>
      </c>
      <c r="F34" s="1628">
        <f t="shared" si="15"/>
        <v>2321500</v>
      </c>
      <c r="G34" s="1628">
        <f t="shared" si="15"/>
        <v>243150</v>
      </c>
      <c r="H34" s="1628">
        <f t="shared" si="15"/>
        <v>47396</v>
      </c>
      <c r="I34" s="1628">
        <f t="shared" si="15"/>
        <v>1811644</v>
      </c>
      <c r="J34" s="1628">
        <f t="shared" si="15"/>
        <v>800402</v>
      </c>
      <c r="K34" s="1644">
        <f t="shared" si="15"/>
        <v>2612046</v>
      </c>
      <c r="L34" s="1632" t="s">
        <v>68</v>
      </c>
      <c r="M34" s="1628">
        <f>SUM(M27:M33)</f>
        <v>2584681</v>
      </c>
      <c r="N34" s="1628">
        <f>SUM(N27:N33)</f>
        <v>334960</v>
      </c>
      <c r="O34" s="1628">
        <f>SUM(O27:O33)</f>
        <v>2919641</v>
      </c>
      <c r="P34" s="1628">
        <f t="shared" ref="P34:T34" si="16">SUM(P27:P33)</f>
        <v>255668</v>
      </c>
      <c r="Q34" s="1628">
        <f t="shared" si="16"/>
        <v>2027</v>
      </c>
      <c r="R34" s="1628">
        <f t="shared" si="16"/>
        <v>2840349</v>
      </c>
      <c r="S34" s="1628">
        <f t="shared" si="16"/>
        <v>336987</v>
      </c>
      <c r="T34" s="1644">
        <f t="shared" si="16"/>
        <v>3177336</v>
      </c>
    </row>
    <row r="35" spans="2:20" x14ac:dyDescent="0.2">
      <c r="B35" s="1662">
        <f t="shared" si="0"/>
        <v>27</v>
      </c>
      <c r="C35" s="104" t="s">
        <v>51</v>
      </c>
      <c r="D35" s="225">
        <f>SUM(D33:D34)</f>
        <v>2940417</v>
      </c>
      <c r="E35" s="225">
        <f>SUM(E33:E34)</f>
        <v>1788316</v>
      </c>
      <c r="F35" s="225">
        <f>SUM(D35:E35)</f>
        <v>4728733</v>
      </c>
      <c r="G35" s="225">
        <f>G34+G33</f>
        <v>337820</v>
      </c>
      <c r="H35" s="225">
        <f t="shared" ref="H35:K35" si="17">H34+H33</f>
        <v>101025</v>
      </c>
      <c r="I35" s="225">
        <f t="shared" si="17"/>
        <v>3278237</v>
      </c>
      <c r="J35" s="225">
        <f t="shared" si="17"/>
        <v>1889341</v>
      </c>
      <c r="K35" s="1645">
        <f t="shared" si="17"/>
        <v>5167578</v>
      </c>
      <c r="L35" s="225" t="s">
        <v>69</v>
      </c>
      <c r="M35" s="225">
        <f t="shared" ref="M35:T35" si="18">M24+M34</f>
        <v>3160655</v>
      </c>
      <c r="N35" s="225">
        <f t="shared" si="18"/>
        <v>1326724</v>
      </c>
      <c r="O35" s="225">
        <f t="shared" si="18"/>
        <v>4487379</v>
      </c>
      <c r="P35" s="225">
        <f t="shared" si="18"/>
        <v>350997</v>
      </c>
      <c r="Q35" s="225">
        <f t="shared" si="18"/>
        <v>146950</v>
      </c>
      <c r="R35" s="225">
        <f t="shared" si="18"/>
        <v>3511652</v>
      </c>
      <c r="S35" s="225">
        <f t="shared" si="18"/>
        <v>1473674</v>
      </c>
      <c r="T35" s="1645">
        <f t="shared" si="18"/>
        <v>4985326</v>
      </c>
    </row>
    <row r="36" spans="2:20" x14ac:dyDescent="0.2">
      <c r="B36" s="1662">
        <f t="shared" si="0"/>
        <v>28</v>
      </c>
      <c r="C36" s="1622"/>
      <c r="D36" s="177"/>
      <c r="E36" s="177"/>
      <c r="F36" s="177"/>
      <c r="G36" s="177"/>
      <c r="H36" s="177"/>
      <c r="I36" s="177"/>
      <c r="J36" s="177"/>
      <c r="K36" s="1642"/>
      <c r="L36" s="177"/>
      <c r="M36" s="177"/>
      <c r="N36" s="177"/>
      <c r="O36" s="177"/>
      <c r="P36" s="177"/>
      <c r="Q36" s="177"/>
      <c r="R36" s="176"/>
      <c r="S36" s="176"/>
      <c r="T36" s="1651"/>
    </row>
    <row r="37" spans="2:20" x14ac:dyDescent="0.2">
      <c r="B37" s="1662">
        <f t="shared" si="0"/>
        <v>29</v>
      </c>
      <c r="C37" s="104" t="s">
        <v>23</v>
      </c>
      <c r="D37" s="225">
        <f>D35-M35</f>
        <v>-220238</v>
      </c>
      <c r="E37" s="225">
        <f>E35-N35</f>
        <v>461592</v>
      </c>
      <c r="F37" s="225">
        <f>F35-O35</f>
        <v>241354</v>
      </c>
      <c r="G37" s="225"/>
      <c r="H37" s="225"/>
      <c r="I37" s="225"/>
      <c r="J37" s="225"/>
      <c r="K37" s="1645"/>
      <c r="L37" s="1628"/>
      <c r="M37" s="1628"/>
      <c r="N37" s="1628"/>
      <c r="O37" s="1628"/>
      <c r="P37" s="177"/>
      <c r="Q37" s="177"/>
      <c r="R37" s="176"/>
      <c r="S37" s="176"/>
      <c r="T37" s="1651"/>
    </row>
    <row r="38" spans="2:20" s="11" customFormat="1" x14ac:dyDescent="0.2">
      <c r="B38" s="1662">
        <f t="shared" si="0"/>
        <v>30</v>
      </c>
      <c r="C38" s="1622"/>
      <c r="D38" s="177"/>
      <c r="E38" s="177"/>
      <c r="F38" s="177"/>
      <c r="G38" s="177"/>
      <c r="H38" s="177"/>
      <c r="I38" s="177"/>
      <c r="J38" s="177"/>
      <c r="K38" s="1642"/>
      <c r="L38" s="177"/>
      <c r="M38" s="177"/>
      <c r="N38" s="177"/>
      <c r="O38" s="177"/>
      <c r="P38" s="225"/>
      <c r="Q38" s="225"/>
      <c r="R38" s="536"/>
      <c r="S38" s="536"/>
      <c r="T38" s="1653"/>
    </row>
    <row r="39" spans="2:20" s="11" customFormat="1" x14ac:dyDescent="0.2">
      <c r="B39" s="1662">
        <f t="shared" si="0"/>
        <v>31</v>
      </c>
      <c r="C39" s="1621" t="s">
        <v>53</v>
      </c>
      <c r="D39" s="1629"/>
      <c r="E39" s="1629"/>
      <c r="F39" s="1629"/>
      <c r="G39" s="1629"/>
      <c r="H39" s="1629"/>
      <c r="I39" s="1629"/>
      <c r="J39" s="1629"/>
      <c r="K39" s="340"/>
      <c r="L39" s="1629" t="s">
        <v>33</v>
      </c>
      <c r="M39" s="225"/>
      <c r="N39" s="225"/>
      <c r="O39" s="225"/>
      <c r="P39" s="225"/>
      <c r="Q39" s="225"/>
      <c r="R39" s="536"/>
      <c r="S39" s="536"/>
      <c r="T39" s="1653"/>
    </row>
    <row r="40" spans="2:20" s="11" customFormat="1" x14ac:dyDescent="0.2">
      <c r="B40" s="1662">
        <f t="shared" si="0"/>
        <v>32</v>
      </c>
      <c r="C40" s="1634" t="s">
        <v>665</v>
      </c>
      <c r="D40" s="1629"/>
      <c r="E40" s="1629"/>
      <c r="F40" s="1629"/>
      <c r="G40" s="1629"/>
      <c r="H40" s="1629"/>
      <c r="I40" s="1629"/>
      <c r="J40" s="1629"/>
      <c r="K40" s="340"/>
      <c r="L40" s="1635" t="s">
        <v>4</v>
      </c>
      <c r="M40" s="225"/>
      <c r="N40" s="536"/>
      <c r="O40" s="536"/>
      <c r="P40" s="225"/>
      <c r="Q40" s="225"/>
      <c r="R40" s="536"/>
      <c r="S40" s="536"/>
      <c r="T40" s="1653"/>
    </row>
    <row r="41" spans="2:20" s="11" customFormat="1" ht="12.75" customHeight="1" x14ac:dyDescent="0.2">
      <c r="B41" s="1126">
        <f t="shared" si="0"/>
        <v>33</v>
      </c>
      <c r="C41" s="1636" t="s">
        <v>1200</v>
      </c>
      <c r="D41" s="1659">
        <v>0</v>
      </c>
      <c r="E41" s="1660"/>
      <c r="F41" s="1661">
        <f>SUM(D41:E41)</f>
        <v>0</v>
      </c>
      <c r="G41" s="1661"/>
      <c r="H41" s="1661"/>
      <c r="I41" s="1661"/>
      <c r="J41" s="1661"/>
      <c r="K41" s="1664"/>
      <c r="L41" s="44" t="s">
        <v>3</v>
      </c>
      <c r="M41" s="177">
        <v>155395</v>
      </c>
      <c r="N41" s="177"/>
      <c r="O41" s="177">
        <f>M41+N41</f>
        <v>155395</v>
      </c>
      <c r="P41" s="225"/>
      <c r="Q41" s="225"/>
      <c r="R41" s="177">
        <f>M41+P41</f>
        <v>155395</v>
      </c>
      <c r="S41" s="177">
        <f>N41+Q41</f>
        <v>0</v>
      </c>
      <c r="T41" s="1642">
        <f>R41+S41</f>
        <v>155395</v>
      </c>
    </row>
    <row r="42" spans="2:20" x14ac:dyDescent="0.2">
      <c r="B42" s="1662">
        <f t="shared" si="0"/>
        <v>34</v>
      </c>
      <c r="C42" s="62" t="s">
        <v>667</v>
      </c>
      <c r="D42" s="1638"/>
      <c r="E42" s="1635"/>
      <c r="F42" s="1635">
        <f>SUM(D42:E42)</f>
        <v>0</v>
      </c>
      <c r="G42" s="1635"/>
      <c r="H42" s="1635"/>
      <c r="I42" s="1635"/>
      <c r="J42" s="1635"/>
      <c r="K42" s="1647"/>
      <c r="L42" s="170" t="s">
        <v>5</v>
      </c>
      <c r="M42" s="225"/>
      <c r="N42" s="225"/>
      <c r="O42" s="225"/>
      <c r="P42" s="177"/>
      <c r="Q42" s="177"/>
      <c r="R42" s="177"/>
      <c r="S42" s="177"/>
      <c r="T42" s="1642"/>
    </row>
    <row r="43" spans="2:20" x14ac:dyDescent="0.2">
      <c r="B43" s="1662">
        <f t="shared" si="0"/>
        <v>35</v>
      </c>
      <c r="C43" s="62" t="s">
        <v>200</v>
      </c>
      <c r="D43" s="170"/>
      <c r="E43" s="170"/>
      <c r="F43" s="170"/>
      <c r="G43" s="170"/>
      <c r="H43" s="170"/>
      <c r="I43" s="170"/>
      <c r="J43" s="170"/>
      <c r="K43" s="321"/>
      <c r="L43" s="170" t="s">
        <v>6</v>
      </c>
      <c r="M43" s="225"/>
      <c r="N43" s="225"/>
      <c r="O43" s="225"/>
      <c r="P43" s="177"/>
      <c r="Q43" s="177"/>
      <c r="R43" s="177"/>
      <c r="S43" s="177"/>
      <c r="T43" s="1642"/>
    </row>
    <row r="44" spans="2:20" x14ac:dyDescent="0.2">
      <c r="B44" s="1662">
        <f t="shared" si="0"/>
        <v>36</v>
      </c>
      <c r="C44" s="1640" t="s">
        <v>201</v>
      </c>
      <c r="D44" s="170">
        <v>1282257</v>
      </c>
      <c r="E44" s="170">
        <v>10000</v>
      </c>
      <c r="F44" s="170">
        <f>D44+E44</f>
        <v>1292257</v>
      </c>
      <c r="G44" s="170">
        <v>4794</v>
      </c>
      <c r="H44" s="170">
        <v>24360</v>
      </c>
      <c r="I44" s="170">
        <f>D44+G44</f>
        <v>1287051</v>
      </c>
      <c r="J44" s="170">
        <f>E44+H44</f>
        <v>34360</v>
      </c>
      <c r="K44" s="321">
        <f>I44+J44</f>
        <v>1321411</v>
      </c>
      <c r="L44" s="170" t="s">
        <v>7</v>
      </c>
      <c r="M44" s="225"/>
      <c r="N44" s="225"/>
      <c r="O44" s="225"/>
      <c r="P44" s="177"/>
      <c r="Q44" s="177"/>
      <c r="R44" s="177"/>
      <c r="S44" s="177"/>
      <c r="T44" s="1642"/>
    </row>
    <row r="45" spans="2:20" x14ac:dyDescent="0.2">
      <c r="B45" s="1662">
        <f t="shared" si="0"/>
        <v>37</v>
      </c>
      <c r="C45" s="1640" t="s">
        <v>917</v>
      </c>
      <c r="D45" s="170"/>
      <c r="E45" s="170"/>
      <c r="F45" s="170"/>
      <c r="G45" s="170"/>
      <c r="H45" s="170"/>
      <c r="I45" s="170"/>
      <c r="J45" s="170"/>
      <c r="K45" s="321"/>
      <c r="L45" s="170"/>
      <c r="M45" s="225"/>
      <c r="N45" s="225"/>
      <c r="O45" s="225"/>
      <c r="P45" s="177"/>
      <c r="Q45" s="177"/>
      <c r="R45" s="177"/>
      <c r="S45" s="177"/>
      <c r="T45" s="1642"/>
    </row>
    <row r="46" spans="2:20" x14ac:dyDescent="0.2">
      <c r="B46" s="1662">
        <f t="shared" si="0"/>
        <v>38</v>
      </c>
      <c r="C46" s="62" t="s">
        <v>202</v>
      </c>
      <c r="D46" s="170">
        <v>698</v>
      </c>
      <c r="E46" s="170"/>
      <c r="F46" s="170">
        <f>D46+E46</f>
        <v>698</v>
      </c>
      <c r="G46" s="170">
        <v>10828</v>
      </c>
      <c r="H46" s="170"/>
      <c r="I46" s="170">
        <f t="shared" ref="I46:J46" si="19">D46+G46</f>
        <v>11526</v>
      </c>
      <c r="J46" s="170">
        <f t="shared" si="19"/>
        <v>0</v>
      </c>
      <c r="K46" s="321">
        <f t="shared" ref="K46" si="20">I46+J46</f>
        <v>11526</v>
      </c>
      <c r="L46" s="170" t="s">
        <v>8</v>
      </c>
      <c r="M46" s="225"/>
      <c r="N46" s="225"/>
      <c r="O46" s="177"/>
      <c r="P46" s="177"/>
      <c r="Q46" s="177"/>
      <c r="R46" s="177"/>
      <c r="S46" s="177"/>
      <c r="T46" s="1642"/>
    </row>
    <row r="47" spans="2:20" x14ac:dyDescent="0.2">
      <c r="B47" s="1662">
        <f t="shared" si="0"/>
        <v>39</v>
      </c>
      <c r="C47" s="62" t="s">
        <v>669</v>
      </c>
      <c r="D47" s="1629"/>
      <c r="E47" s="1629"/>
      <c r="F47" s="1629"/>
      <c r="G47" s="1629"/>
      <c r="H47" s="1629"/>
      <c r="I47" s="1629"/>
      <c r="J47" s="1629"/>
      <c r="K47" s="340"/>
      <c r="L47" s="170" t="s">
        <v>264</v>
      </c>
      <c r="M47" s="177">
        <v>31341</v>
      </c>
      <c r="N47" s="177">
        <v>4730</v>
      </c>
      <c r="O47" s="177">
        <f>SUM(M47:N47)</f>
        <v>36071</v>
      </c>
      <c r="P47" s="177">
        <v>10828</v>
      </c>
      <c r="Q47" s="177"/>
      <c r="R47" s="177">
        <f t="shared" ref="R47:R50" si="21">M47+P47</f>
        <v>42169</v>
      </c>
      <c r="S47" s="177">
        <f t="shared" ref="S47:S50" si="22">N47+Q47</f>
        <v>4730</v>
      </c>
      <c r="T47" s="1642">
        <f t="shared" ref="T47:T50" si="23">R47+S47</f>
        <v>46899</v>
      </c>
    </row>
    <row r="48" spans="2:20" x14ac:dyDescent="0.2">
      <c r="B48" s="1662">
        <f t="shared" si="0"/>
        <v>40</v>
      </c>
      <c r="C48" s="62" t="s">
        <v>670</v>
      </c>
      <c r="D48" s="170"/>
      <c r="E48" s="170"/>
      <c r="F48" s="170"/>
      <c r="G48" s="170"/>
      <c r="H48" s="170"/>
      <c r="I48" s="170"/>
      <c r="J48" s="170"/>
      <c r="K48" s="321"/>
      <c r="L48" s="170" t="s">
        <v>230</v>
      </c>
      <c r="M48" s="177"/>
      <c r="N48" s="177"/>
      <c r="O48" s="177"/>
      <c r="P48" s="177"/>
      <c r="Q48" s="177"/>
      <c r="R48" s="177"/>
      <c r="S48" s="177"/>
      <c r="T48" s="1642"/>
    </row>
    <row r="49" spans="2:21" x14ac:dyDescent="0.2">
      <c r="B49" s="1662">
        <f t="shared" si="0"/>
        <v>41</v>
      </c>
      <c r="C49" s="62" t="s">
        <v>671</v>
      </c>
      <c r="D49" s="170"/>
      <c r="E49" s="170"/>
      <c r="F49" s="170"/>
      <c r="G49" s="170"/>
      <c r="H49" s="170"/>
      <c r="I49" s="170"/>
      <c r="J49" s="170"/>
      <c r="K49" s="321"/>
      <c r="L49" s="1624" t="s">
        <v>231</v>
      </c>
      <c r="M49" s="177">
        <f>'pü.mérleg Hivatal'!D48+'püm. GAMESZ. '!D48+'püm-TASZII.'!D48+püm.Brunszvik!D48+'püm Festetics'!D48</f>
        <v>867651</v>
      </c>
      <c r="N49" s="177">
        <f>'pü.mérleg Hivatal'!E48+'püm. GAMESZ. '!E48+'püm-TASZII.'!E48+püm.Brunszvik!E48+'püm Festetics'!E48</f>
        <v>427892</v>
      </c>
      <c r="O49" s="177">
        <f>SUM(M49:N49)</f>
        <v>1295543</v>
      </c>
      <c r="P49" s="177">
        <v>-8383</v>
      </c>
      <c r="Q49" s="177">
        <v>-21565</v>
      </c>
      <c r="R49" s="177">
        <f t="shared" si="21"/>
        <v>859268</v>
      </c>
      <c r="S49" s="177">
        <f t="shared" si="22"/>
        <v>406327</v>
      </c>
      <c r="T49" s="1642">
        <f t="shared" si="23"/>
        <v>1265595</v>
      </c>
    </row>
    <row r="50" spans="2:21" x14ac:dyDescent="0.2">
      <c r="B50" s="1662">
        <f t="shared" si="0"/>
        <v>42</v>
      </c>
      <c r="C50" s="62" t="s">
        <v>0</v>
      </c>
      <c r="D50" s="170"/>
      <c r="E50" s="170"/>
      <c r="F50" s="170"/>
      <c r="G50" s="170"/>
      <c r="H50" s="170"/>
      <c r="I50" s="170"/>
      <c r="J50" s="170"/>
      <c r="K50" s="321"/>
      <c r="L50" s="1624" t="s">
        <v>232</v>
      </c>
      <c r="M50" s="177">
        <f>'pü.mérleg Hivatal'!D49+'püm. GAMESZ. '!D49+'püm-TASZII.'!D49+püm.Brunszvik!D49+'püm Festetics'!D49</f>
        <v>8330</v>
      </c>
      <c r="N50" s="177">
        <f>'pü.mérleg Hivatal'!E49+'püm. GAMESZ. '!E49+püm.Brunszvik!E49+'püm Festetics'!E49+'püm-TASZII.'!E49</f>
        <v>38970</v>
      </c>
      <c r="O50" s="177">
        <f>'pü.mérleg Hivatal'!F49+'püm. GAMESZ. '!F49+'püm-TASZII.'!F49+püm.Brunszvik!F49+'püm Festetics'!F49</f>
        <v>47300</v>
      </c>
      <c r="P50" s="177"/>
      <c r="Q50" s="177"/>
      <c r="R50" s="177">
        <f t="shared" si="21"/>
        <v>8330</v>
      </c>
      <c r="S50" s="177">
        <f t="shared" si="22"/>
        <v>38970</v>
      </c>
      <c r="T50" s="1642">
        <f t="shared" si="23"/>
        <v>47300</v>
      </c>
    </row>
    <row r="51" spans="2:21" x14ac:dyDescent="0.2">
      <c r="B51" s="1662">
        <f t="shared" si="0"/>
        <v>43</v>
      </c>
      <c r="C51" s="62" t="s">
        <v>1</v>
      </c>
      <c r="D51" s="170"/>
      <c r="E51" s="170"/>
      <c r="F51" s="170">
        <f>SUM(D51:E51)</f>
        <v>0</v>
      </c>
      <c r="G51" s="170"/>
      <c r="H51" s="170"/>
      <c r="I51" s="170"/>
      <c r="J51" s="170"/>
      <c r="K51" s="321"/>
      <c r="L51" s="170" t="s">
        <v>13</v>
      </c>
      <c r="M51" s="1657"/>
      <c r="N51" s="1657"/>
      <c r="O51" s="1657"/>
      <c r="P51" s="177"/>
      <c r="Q51" s="177"/>
      <c r="R51" s="177"/>
      <c r="S51" s="176"/>
      <c r="T51" s="1651"/>
    </row>
    <row r="52" spans="2:21" x14ac:dyDescent="0.2">
      <c r="B52" s="1662">
        <f t="shared" si="0"/>
        <v>44</v>
      </c>
      <c r="C52" s="62"/>
      <c r="D52" s="170"/>
      <c r="E52" s="170"/>
      <c r="F52" s="170"/>
      <c r="G52" s="170"/>
      <c r="H52" s="170"/>
      <c r="I52" s="170"/>
      <c r="J52" s="170"/>
      <c r="K52" s="321"/>
      <c r="L52" s="170" t="s">
        <v>14</v>
      </c>
      <c r="M52" s="177"/>
      <c r="N52" s="177"/>
      <c r="O52" s="177"/>
      <c r="P52" s="177"/>
      <c r="Q52" s="177"/>
      <c r="R52" s="177"/>
      <c r="S52" s="176"/>
      <c r="T52" s="1651"/>
    </row>
    <row r="53" spans="2:21" x14ac:dyDescent="0.2">
      <c r="B53" s="1662">
        <f t="shared" si="0"/>
        <v>45</v>
      </c>
      <c r="C53" s="62"/>
      <c r="D53" s="170"/>
      <c r="E53" s="170"/>
      <c r="F53" s="170"/>
      <c r="G53" s="170"/>
      <c r="H53" s="170"/>
      <c r="I53" s="170"/>
      <c r="J53" s="170"/>
      <c r="K53" s="321"/>
      <c r="L53" s="170" t="s">
        <v>15</v>
      </c>
      <c r="M53" s="177"/>
      <c r="N53" s="177"/>
      <c r="O53" s="177"/>
      <c r="P53" s="177"/>
      <c r="Q53" s="177"/>
      <c r="R53" s="177"/>
      <c r="S53" s="176"/>
      <c r="T53" s="1651"/>
    </row>
    <row r="54" spans="2:21" ht="12" thickBot="1" x14ac:dyDescent="0.25">
      <c r="B54" s="1662">
        <f t="shared" si="0"/>
        <v>46</v>
      </c>
      <c r="C54" s="104" t="s">
        <v>439</v>
      </c>
      <c r="D54" s="1629">
        <f>SUM(D40:D52)</f>
        <v>1282955</v>
      </c>
      <c r="E54" s="1629">
        <f>SUM(E40:E52)</f>
        <v>10000</v>
      </c>
      <c r="F54" s="1629">
        <f>SUM(F40:F52)</f>
        <v>1292955</v>
      </c>
      <c r="G54" s="1629">
        <f t="shared" ref="G54:K54" si="24">SUM(G40:G52)</f>
        <v>15622</v>
      </c>
      <c r="H54" s="1629">
        <f t="shared" si="24"/>
        <v>24360</v>
      </c>
      <c r="I54" s="1629">
        <f t="shared" si="24"/>
        <v>1298577</v>
      </c>
      <c r="J54" s="1629">
        <f t="shared" si="24"/>
        <v>34360</v>
      </c>
      <c r="K54" s="1629">
        <f t="shared" si="24"/>
        <v>1332937</v>
      </c>
      <c r="L54" s="1670" t="s">
        <v>432</v>
      </c>
      <c r="M54" s="225">
        <f t="shared" ref="M54:T54" si="25">SUM(M40:M53)</f>
        <v>1062717</v>
      </c>
      <c r="N54" s="225">
        <f t="shared" si="25"/>
        <v>471592</v>
      </c>
      <c r="O54" s="225">
        <f t="shared" si="25"/>
        <v>1534309</v>
      </c>
      <c r="P54" s="225">
        <f t="shared" si="25"/>
        <v>2445</v>
      </c>
      <c r="Q54" s="225">
        <f t="shared" si="25"/>
        <v>-21565</v>
      </c>
      <c r="R54" s="225">
        <f t="shared" si="25"/>
        <v>1065162</v>
      </c>
      <c r="S54" s="225">
        <f t="shared" si="25"/>
        <v>450027</v>
      </c>
      <c r="T54" s="225">
        <f t="shared" si="25"/>
        <v>1515189</v>
      </c>
      <c r="U54" s="1698"/>
    </row>
    <row r="55" spans="2:21" ht="12" thickBot="1" x14ac:dyDescent="0.25">
      <c r="B55" s="602">
        <f t="shared" si="0"/>
        <v>47</v>
      </c>
      <c r="C55" s="1668" t="s">
        <v>434</v>
      </c>
      <c r="D55" s="600">
        <f>D35+D54</f>
        <v>4223372</v>
      </c>
      <c r="E55" s="600">
        <f>E35+E54</f>
        <v>1798316</v>
      </c>
      <c r="F55" s="978">
        <f>F35+F54</f>
        <v>6021688</v>
      </c>
      <c r="G55" s="978">
        <f t="shared" ref="G55:K55" si="26">G35+G54</f>
        <v>353442</v>
      </c>
      <c r="H55" s="978">
        <f t="shared" si="26"/>
        <v>125385</v>
      </c>
      <c r="I55" s="978">
        <f t="shared" si="26"/>
        <v>4576814</v>
      </c>
      <c r="J55" s="978">
        <f t="shared" si="26"/>
        <v>1923701</v>
      </c>
      <c r="K55" s="978">
        <f t="shared" si="26"/>
        <v>6500515</v>
      </c>
      <c r="L55" s="604" t="s">
        <v>433</v>
      </c>
      <c r="M55" s="600">
        <f t="shared" ref="M55:T55" si="27">M35+M54</f>
        <v>4223372</v>
      </c>
      <c r="N55" s="600">
        <f t="shared" si="27"/>
        <v>1798316</v>
      </c>
      <c r="O55" s="978">
        <f t="shared" si="27"/>
        <v>6021688</v>
      </c>
      <c r="P55" s="978">
        <f t="shared" si="27"/>
        <v>353442</v>
      </c>
      <c r="Q55" s="978">
        <f t="shared" si="27"/>
        <v>125385</v>
      </c>
      <c r="R55" s="978">
        <f t="shared" si="27"/>
        <v>4576814</v>
      </c>
      <c r="S55" s="978">
        <f t="shared" si="27"/>
        <v>1923701</v>
      </c>
      <c r="T55" s="1707">
        <f t="shared" si="27"/>
        <v>6500515</v>
      </c>
    </row>
    <row r="56" spans="2:21" x14ac:dyDescent="0.2">
      <c r="C56" s="106"/>
      <c r="D56" s="105"/>
      <c r="E56" s="105"/>
      <c r="F56" s="105"/>
      <c r="G56" s="105"/>
      <c r="H56" s="105"/>
      <c r="I56" s="105"/>
      <c r="J56" s="105"/>
      <c r="K56" s="105"/>
      <c r="L56" s="100"/>
      <c r="M56" s="105"/>
      <c r="N56" s="105"/>
      <c r="O56" s="105"/>
    </row>
    <row r="62" spans="2:21" x14ac:dyDescent="0.2">
      <c r="N62" s="97"/>
    </row>
  </sheetData>
  <sheetProtection selectLockedCells="1" selectUnlockedCells="1"/>
  <mergeCells count="15">
    <mergeCell ref="D1:T1"/>
    <mergeCell ref="C3:T3"/>
    <mergeCell ref="C4:T4"/>
    <mergeCell ref="P7:Q7"/>
    <mergeCell ref="R7:T7"/>
    <mergeCell ref="M6:T6"/>
    <mergeCell ref="B5:O5"/>
    <mergeCell ref="B6:B8"/>
    <mergeCell ref="M7:O7"/>
    <mergeCell ref="C6:C7"/>
    <mergeCell ref="L6:L7"/>
    <mergeCell ref="D7:F7"/>
    <mergeCell ref="G7:H7"/>
    <mergeCell ref="I7:K7"/>
    <mergeCell ref="D6:K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A1:T55"/>
  <sheetViews>
    <sheetView zoomScale="120" workbookViewId="0">
      <selection activeCell="L56" sqref="L56"/>
    </sheetView>
  </sheetViews>
  <sheetFormatPr defaultColWidth="9.140625" defaultRowHeight="11.25" x14ac:dyDescent="0.2"/>
  <cols>
    <col min="1" max="1" width="2.28515625" style="10" customWidth="1"/>
    <col min="2" max="2" width="3.7109375" style="85" customWidth="1"/>
    <col min="3" max="3" width="36.140625" style="85" customWidth="1"/>
    <col min="4" max="4" width="11.42578125" style="86" customWidth="1"/>
    <col min="5" max="5" width="11.28515625" style="86" customWidth="1"/>
    <col min="6" max="6" width="12" style="86" customWidth="1"/>
    <col min="7" max="10" width="11.140625" style="86" customWidth="1"/>
    <col min="11" max="11" width="12.140625" style="86" customWidth="1"/>
    <col min="12" max="12" width="36.140625" style="86" customWidth="1"/>
    <col min="13" max="14" width="11.140625" style="86" customWidth="1"/>
    <col min="15" max="15" width="12" style="86" customWidth="1"/>
    <col min="16" max="16" width="11" style="10" customWidth="1"/>
    <col min="17" max="17" width="11.140625" style="10" customWidth="1"/>
    <col min="18" max="18" width="11" style="10" customWidth="1"/>
    <col min="19" max="19" width="11.140625" style="10" customWidth="1"/>
    <col min="20" max="20" width="12.140625" style="10" customWidth="1"/>
    <col min="21" max="16384" width="9.140625" style="10"/>
  </cols>
  <sheetData>
    <row r="1" spans="1:20" ht="12.75" customHeight="1" x14ac:dyDescent="0.2">
      <c r="D1" s="1710" t="s">
        <v>1414</v>
      </c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1710"/>
      <c r="P1" s="1710"/>
      <c r="Q1" s="1710"/>
      <c r="R1" s="1710"/>
      <c r="S1" s="1710"/>
      <c r="T1" s="1710"/>
    </row>
    <row r="2" spans="1:20" x14ac:dyDescent="0.2">
      <c r="L2" s="87"/>
      <c r="M2" s="87"/>
      <c r="N2" s="87"/>
      <c r="O2" s="87"/>
    </row>
    <row r="3" spans="1:20" x14ac:dyDescent="0.2">
      <c r="L3" s="87"/>
      <c r="M3" s="87"/>
      <c r="N3" s="87"/>
      <c r="O3" s="87"/>
    </row>
    <row r="4" spans="1:20" s="65" customFormat="1" x14ac:dyDescent="0.2">
      <c r="B4" s="88"/>
      <c r="C4" s="1709" t="s">
        <v>77</v>
      </c>
      <c r="D4" s="1709"/>
      <c r="E4" s="1709"/>
      <c r="F4" s="1709"/>
      <c r="G4" s="1709"/>
      <c r="H4" s="1709"/>
      <c r="I4" s="1709"/>
      <c r="J4" s="1709"/>
      <c r="K4" s="1709"/>
      <c r="L4" s="1709"/>
      <c r="M4" s="1709"/>
      <c r="N4" s="1709"/>
      <c r="O4" s="1709"/>
      <c r="P4" s="1709"/>
      <c r="Q4" s="1709"/>
      <c r="R4" s="1709"/>
      <c r="S4" s="1709"/>
      <c r="T4" s="1709"/>
    </row>
    <row r="5" spans="1:20" s="65" customFormat="1" x14ac:dyDescent="0.2">
      <c r="B5" s="88"/>
      <c r="C5" s="1870" t="s">
        <v>176</v>
      </c>
      <c r="D5" s="1870"/>
      <c r="E5" s="1870"/>
      <c r="F5" s="1870"/>
      <c r="G5" s="1870"/>
      <c r="H5" s="1870"/>
      <c r="I5" s="1870"/>
      <c r="J5" s="1870"/>
      <c r="K5" s="1870"/>
      <c r="L5" s="1870"/>
      <c r="M5" s="1870"/>
      <c r="N5" s="1870"/>
      <c r="O5" s="1870"/>
      <c r="P5" s="1870"/>
      <c r="Q5" s="1870"/>
      <c r="R5" s="1870"/>
      <c r="S5" s="1870"/>
      <c r="T5" s="1870"/>
    </row>
    <row r="6" spans="1:20" s="65" customFormat="1" x14ac:dyDescent="0.2">
      <c r="B6" s="88"/>
      <c r="C6" s="1709" t="s">
        <v>1318</v>
      </c>
      <c r="D6" s="1709"/>
      <c r="E6" s="1709"/>
      <c r="F6" s="1709"/>
      <c r="G6" s="1709"/>
      <c r="H6" s="1709"/>
      <c r="I6" s="1709"/>
      <c r="J6" s="1709"/>
      <c r="K6" s="1709"/>
      <c r="L6" s="1709"/>
      <c r="M6" s="1709"/>
      <c r="N6" s="1709"/>
      <c r="O6" s="1709"/>
      <c r="P6" s="1709"/>
      <c r="Q6" s="1709"/>
      <c r="R6" s="1709"/>
      <c r="S6" s="1709"/>
      <c r="T6" s="1709"/>
    </row>
    <row r="7" spans="1:20" s="65" customFormat="1" ht="12.75" customHeight="1" thickBot="1" x14ac:dyDescent="0.25">
      <c r="B7" s="1723" t="s">
        <v>295</v>
      </c>
      <c r="C7" s="1723"/>
      <c r="D7" s="1723"/>
      <c r="E7" s="1723"/>
      <c r="F7" s="1723"/>
      <c r="G7" s="1723"/>
      <c r="H7" s="1723"/>
      <c r="I7" s="1723"/>
      <c r="J7" s="1723"/>
      <c r="K7" s="1723"/>
      <c r="L7" s="1723"/>
      <c r="M7" s="1723"/>
      <c r="N7" s="1723"/>
      <c r="O7" s="1723"/>
      <c r="P7" s="1723"/>
      <c r="Q7" s="1723"/>
      <c r="R7" s="1723"/>
      <c r="S7" s="1723"/>
      <c r="T7" s="1723"/>
    </row>
    <row r="8" spans="1:20" s="65" customFormat="1" ht="12.75" customHeight="1" x14ac:dyDescent="0.2">
      <c r="B8" s="1711" t="s">
        <v>56</v>
      </c>
      <c r="C8" s="1714" t="s">
        <v>57</v>
      </c>
      <c r="D8" s="1714" t="s">
        <v>58</v>
      </c>
      <c r="E8" s="1714"/>
      <c r="F8" s="1714"/>
      <c r="G8" s="1714"/>
      <c r="H8" s="1714"/>
      <c r="I8" s="1714"/>
      <c r="J8" s="1714"/>
      <c r="K8" s="1714"/>
      <c r="L8" s="1716" t="s">
        <v>59</v>
      </c>
      <c r="M8" s="1721" t="s">
        <v>60</v>
      </c>
      <c r="N8" s="1721"/>
      <c r="O8" s="1721"/>
      <c r="P8" s="1721"/>
      <c r="Q8" s="1721"/>
      <c r="R8" s="1721"/>
      <c r="S8" s="1721"/>
      <c r="T8" s="1722"/>
    </row>
    <row r="9" spans="1:20" s="65" customFormat="1" ht="12.75" customHeight="1" x14ac:dyDescent="0.2">
      <c r="B9" s="1712"/>
      <c r="C9" s="1715"/>
      <c r="D9" s="1718" t="s">
        <v>1134</v>
      </c>
      <c r="E9" s="1718"/>
      <c r="F9" s="1718"/>
      <c r="G9" s="1718" t="s">
        <v>1401</v>
      </c>
      <c r="H9" s="1719"/>
      <c r="I9" s="1718" t="s">
        <v>1402</v>
      </c>
      <c r="J9" s="1719"/>
      <c r="K9" s="1719"/>
      <c r="L9" s="1869"/>
      <c r="M9" s="1718" t="s">
        <v>1134</v>
      </c>
      <c r="N9" s="1718"/>
      <c r="O9" s="1718"/>
      <c r="P9" s="1718" t="s">
        <v>1401</v>
      </c>
      <c r="Q9" s="1719"/>
      <c r="R9" s="1718" t="s">
        <v>1402</v>
      </c>
      <c r="S9" s="1719"/>
      <c r="T9" s="1720"/>
    </row>
    <row r="10" spans="1:20" s="66" customFormat="1" ht="36.6" customHeight="1" thickBot="1" x14ac:dyDescent="0.25">
      <c r="B10" s="1713"/>
      <c r="C10" s="1649" t="s">
        <v>61</v>
      </c>
      <c r="D10" s="1135" t="s">
        <v>62</v>
      </c>
      <c r="E10" s="1135" t="s">
        <v>63</v>
      </c>
      <c r="F10" s="1135" t="s">
        <v>64</v>
      </c>
      <c r="G10" s="1135" t="s">
        <v>62</v>
      </c>
      <c r="H10" s="1135" t="s">
        <v>63</v>
      </c>
      <c r="I10" s="1135" t="s">
        <v>62</v>
      </c>
      <c r="J10" s="1135" t="s">
        <v>63</v>
      </c>
      <c r="K10" s="1135" t="s">
        <v>64</v>
      </c>
      <c r="L10" s="1650" t="s">
        <v>65</v>
      </c>
      <c r="M10" s="1135" t="s">
        <v>62</v>
      </c>
      <c r="N10" s="1135" t="s">
        <v>63</v>
      </c>
      <c r="O10" s="1135" t="s">
        <v>64</v>
      </c>
      <c r="P10" s="1135" t="s">
        <v>62</v>
      </c>
      <c r="Q10" s="1135" t="s">
        <v>63</v>
      </c>
      <c r="R10" s="1135" t="s">
        <v>62</v>
      </c>
      <c r="S10" s="1135" t="s">
        <v>63</v>
      </c>
      <c r="T10" s="1137" t="s">
        <v>64</v>
      </c>
    </row>
    <row r="11" spans="1:20" ht="11.45" customHeight="1" x14ac:dyDescent="0.2">
      <c r="A11" s="1651"/>
      <c r="B11" s="1667">
        <v>1</v>
      </c>
      <c r="C11" s="1620" t="s">
        <v>24</v>
      </c>
      <c r="D11" s="100"/>
      <c r="E11" s="100"/>
      <c r="F11" s="100"/>
      <c r="G11" s="100"/>
      <c r="H11" s="100"/>
      <c r="I11" s="100"/>
      <c r="J11" s="100"/>
      <c r="K11" s="1648"/>
      <c r="L11" s="1621" t="s">
        <v>25</v>
      </c>
      <c r="M11" s="100"/>
      <c r="N11" s="100"/>
      <c r="O11" s="97"/>
      <c r="P11" s="176"/>
      <c r="Q11" s="176"/>
      <c r="R11" s="176"/>
      <c r="S11" s="176"/>
      <c r="T11" s="1651"/>
    </row>
    <row r="12" spans="1:20" x14ac:dyDescent="0.2">
      <c r="A12" s="1651"/>
      <c r="B12" s="1667">
        <f t="shared" ref="B12:B54" si="0">B11+1</f>
        <v>2</v>
      </c>
      <c r="C12" s="95" t="s">
        <v>35</v>
      </c>
      <c r="D12" s="62"/>
      <c r="E12" s="62"/>
      <c r="F12" s="62"/>
      <c r="G12" s="62"/>
      <c r="H12" s="62"/>
      <c r="I12" s="62"/>
      <c r="J12" s="62"/>
      <c r="K12" s="308"/>
      <c r="L12" s="62" t="s">
        <v>208</v>
      </c>
      <c r="M12" s="62">
        <v>97726</v>
      </c>
      <c r="N12" s="62">
        <v>73724</v>
      </c>
      <c r="O12" s="96">
        <f>SUM(M12:N12)</f>
        <v>171450</v>
      </c>
      <c r="P12" s="176"/>
      <c r="Q12" s="176"/>
      <c r="R12" s="177">
        <f>M12+P12</f>
        <v>97726</v>
      </c>
      <c r="S12" s="177">
        <f>N12+Q12</f>
        <v>73724</v>
      </c>
      <c r="T12" s="1642">
        <f>R12+S12</f>
        <v>171450</v>
      </c>
    </row>
    <row r="13" spans="1:20" x14ac:dyDescent="0.2">
      <c r="A13" s="1651"/>
      <c r="B13" s="1667">
        <f t="shared" si="0"/>
        <v>3</v>
      </c>
      <c r="C13" s="95" t="s">
        <v>36</v>
      </c>
      <c r="D13" s="62"/>
      <c r="E13" s="62"/>
      <c r="F13" s="62">
        <f>SUM(D13:E13)</f>
        <v>0</v>
      </c>
      <c r="G13" s="62"/>
      <c r="H13" s="62"/>
      <c r="I13" s="62"/>
      <c r="J13" s="62"/>
      <c r="K13" s="320">
        <f t="shared" ref="K13:K18" si="1">I13+J13</f>
        <v>0</v>
      </c>
      <c r="L13" s="1640" t="s">
        <v>209</v>
      </c>
      <c r="M13" s="62">
        <v>17810</v>
      </c>
      <c r="N13" s="62">
        <v>15794</v>
      </c>
      <c r="O13" s="96">
        <f>SUM(M13:N13)</f>
        <v>33604</v>
      </c>
      <c r="P13" s="176"/>
      <c r="Q13" s="176"/>
      <c r="R13" s="177">
        <f t="shared" ref="R13:R24" si="2">M13+P13</f>
        <v>17810</v>
      </c>
      <c r="S13" s="177">
        <f t="shared" ref="S13:S24" si="3">N13+Q13</f>
        <v>15794</v>
      </c>
      <c r="T13" s="1642">
        <f t="shared" ref="T13:T24" si="4">R13+S13</f>
        <v>33604</v>
      </c>
    </row>
    <row r="14" spans="1:20" x14ac:dyDescent="0.2">
      <c r="A14" s="1651"/>
      <c r="B14" s="1667">
        <f t="shared" si="0"/>
        <v>4</v>
      </c>
      <c r="C14" s="95" t="s">
        <v>37</v>
      </c>
      <c r="D14" s="62">
        <f>'tám, végl. pe.átv  '!C53</f>
        <v>0</v>
      </c>
      <c r="E14" s="62"/>
      <c r="F14" s="62">
        <f>SUM(D14:E14)</f>
        <v>0</v>
      </c>
      <c r="G14" s="62"/>
      <c r="H14" s="62"/>
      <c r="I14" s="62"/>
      <c r="J14" s="62"/>
      <c r="K14" s="320">
        <f t="shared" si="1"/>
        <v>0</v>
      </c>
      <c r="L14" s="62" t="s">
        <v>210</v>
      </c>
      <c r="M14" s="170">
        <v>7514</v>
      </c>
      <c r="N14" s="170">
        <v>60402</v>
      </c>
      <c r="O14" s="224">
        <f>SUM(M14:N14)</f>
        <v>67916</v>
      </c>
      <c r="P14" s="176">
        <v>231</v>
      </c>
      <c r="Q14" s="176"/>
      <c r="R14" s="177">
        <f t="shared" si="2"/>
        <v>7745</v>
      </c>
      <c r="S14" s="177">
        <f t="shared" si="3"/>
        <v>60402</v>
      </c>
      <c r="T14" s="1642">
        <f t="shared" si="4"/>
        <v>68147</v>
      </c>
    </row>
    <row r="15" spans="1:20" ht="12" customHeight="1" x14ac:dyDescent="0.2">
      <c r="A15" s="1651"/>
      <c r="B15" s="1667">
        <f t="shared" si="0"/>
        <v>5</v>
      </c>
      <c r="C15" s="1672"/>
      <c r="D15" s="62"/>
      <c r="E15" s="62"/>
      <c r="F15" s="62"/>
      <c r="G15" s="62"/>
      <c r="H15" s="62"/>
      <c r="I15" s="62"/>
      <c r="J15" s="62"/>
      <c r="K15" s="320"/>
      <c r="L15" s="62"/>
      <c r="M15" s="62"/>
      <c r="N15" s="62"/>
      <c r="O15" s="96"/>
      <c r="P15" s="176"/>
      <c r="Q15" s="176"/>
      <c r="R15" s="177"/>
      <c r="S15" s="177"/>
      <c r="T15" s="1642"/>
    </row>
    <row r="16" spans="1:20" x14ac:dyDescent="0.2">
      <c r="A16" s="1651"/>
      <c r="B16" s="1667">
        <f t="shared" si="0"/>
        <v>6</v>
      </c>
      <c r="C16" s="95" t="s">
        <v>38</v>
      </c>
      <c r="D16" s="62"/>
      <c r="E16" s="62"/>
      <c r="F16" s="62">
        <f>SUM(D16:E16)</f>
        <v>0</v>
      </c>
      <c r="G16" s="62"/>
      <c r="H16" s="62"/>
      <c r="I16" s="62"/>
      <c r="J16" s="62"/>
      <c r="K16" s="320">
        <f t="shared" si="1"/>
        <v>0</v>
      </c>
      <c r="L16" s="62" t="s">
        <v>28</v>
      </c>
      <c r="M16" s="97">
        <f>'ellátottak hivatal'!E17</f>
        <v>0</v>
      </c>
      <c r="N16" s="97">
        <f>'ellátottak hivatal'!F17</f>
        <v>0</v>
      </c>
      <c r="O16" s="96">
        <f>SUM(M16:N16)</f>
        <v>0</v>
      </c>
      <c r="P16" s="176"/>
      <c r="Q16" s="176"/>
      <c r="R16" s="177">
        <f t="shared" si="2"/>
        <v>0</v>
      </c>
      <c r="S16" s="177">
        <f t="shared" si="3"/>
        <v>0</v>
      </c>
      <c r="T16" s="1642">
        <f t="shared" si="4"/>
        <v>0</v>
      </c>
    </row>
    <row r="17" spans="1:20" x14ac:dyDescent="0.2">
      <c r="A17" s="1651"/>
      <c r="B17" s="1667">
        <f t="shared" si="0"/>
        <v>7</v>
      </c>
      <c r="C17" s="95"/>
      <c r="D17" s="62"/>
      <c r="E17" s="62"/>
      <c r="F17" s="62"/>
      <c r="G17" s="62"/>
      <c r="H17" s="62"/>
      <c r="I17" s="62"/>
      <c r="J17" s="62"/>
      <c r="K17" s="320"/>
      <c r="L17" s="62" t="s">
        <v>30</v>
      </c>
      <c r="M17" s="97"/>
      <c r="N17" s="97"/>
      <c r="O17" s="96"/>
      <c r="P17" s="176"/>
      <c r="Q17" s="176"/>
      <c r="R17" s="177"/>
      <c r="S17" s="177"/>
      <c r="T17" s="1642"/>
    </row>
    <row r="18" spans="1:20" x14ac:dyDescent="0.2">
      <c r="A18" s="1651"/>
      <c r="B18" s="1667">
        <f t="shared" si="0"/>
        <v>8</v>
      </c>
      <c r="C18" s="95" t="s">
        <v>39</v>
      </c>
      <c r="D18" s="62"/>
      <c r="E18" s="62"/>
      <c r="F18" s="62">
        <f>SUM(D18:E18)</f>
        <v>0</v>
      </c>
      <c r="G18" s="62"/>
      <c r="H18" s="62"/>
      <c r="I18" s="62"/>
      <c r="J18" s="62"/>
      <c r="K18" s="320">
        <f t="shared" si="1"/>
        <v>0</v>
      </c>
      <c r="L18" s="62" t="s">
        <v>437</v>
      </c>
      <c r="M18" s="97">
        <f>mc.pe.átad!E66</f>
        <v>0</v>
      </c>
      <c r="N18" s="97">
        <f>mc.pe.átad!F66</f>
        <v>0</v>
      </c>
      <c r="O18" s="97">
        <f>mc.pe.átad!G66</f>
        <v>0</v>
      </c>
      <c r="P18" s="176"/>
      <c r="Q18" s="176"/>
      <c r="R18" s="177">
        <f t="shared" si="2"/>
        <v>0</v>
      </c>
      <c r="S18" s="177">
        <f t="shared" si="3"/>
        <v>0</v>
      </c>
      <c r="T18" s="1642">
        <f t="shared" si="4"/>
        <v>0</v>
      </c>
    </row>
    <row r="19" spans="1:20" x14ac:dyDescent="0.2">
      <c r="A19" s="1651"/>
      <c r="B19" s="1667">
        <f t="shared" si="0"/>
        <v>9</v>
      </c>
      <c r="C19" s="98" t="s">
        <v>40</v>
      </c>
      <c r="D19" s="96"/>
      <c r="E19" s="96"/>
      <c r="F19" s="96"/>
      <c r="G19" s="96"/>
      <c r="H19" s="96"/>
      <c r="I19" s="96"/>
      <c r="J19" s="96"/>
      <c r="K19" s="320"/>
      <c r="L19" s="62" t="s">
        <v>436</v>
      </c>
      <c r="M19" s="97">
        <f>mc.pe.átad!E70</f>
        <v>0</v>
      </c>
      <c r="N19" s="97">
        <f>mc.pe.átad!F70</f>
        <v>0</v>
      </c>
      <c r="O19" s="97">
        <f>mc.pe.átad!G70</f>
        <v>0</v>
      </c>
      <c r="P19" s="176"/>
      <c r="Q19" s="176"/>
      <c r="R19" s="177">
        <f t="shared" si="2"/>
        <v>0</v>
      </c>
      <c r="S19" s="177">
        <f t="shared" si="3"/>
        <v>0</v>
      </c>
      <c r="T19" s="1642">
        <f t="shared" si="4"/>
        <v>0</v>
      </c>
    </row>
    <row r="20" spans="1:20" x14ac:dyDescent="0.2">
      <c r="A20" s="1651"/>
      <c r="B20" s="1667">
        <f t="shared" si="0"/>
        <v>10</v>
      </c>
      <c r="C20" s="95" t="s">
        <v>187</v>
      </c>
      <c r="D20" s="224">
        <f>'mük. bev.Önkor és Hivatal '!C80</f>
        <v>15</v>
      </c>
      <c r="E20" s="224">
        <f>'mük. bev.Önkor és Hivatal '!D80</f>
        <v>402</v>
      </c>
      <c r="F20" s="224">
        <f>SUM(D20:E20)</f>
        <v>417</v>
      </c>
      <c r="G20" s="224"/>
      <c r="H20" s="224"/>
      <c r="I20" s="224">
        <v>15</v>
      </c>
      <c r="J20" s="224">
        <v>402</v>
      </c>
      <c r="K20" s="320">
        <f>I20+J20</f>
        <v>417</v>
      </c>
      <c r="L20" s="62" t="s">
        <v>215</v>
      </c>
      <c r="M20" s="97"/>
      <c r="N20" s="97"/>
      <c r="O20" s="97"/>
      <c r="P20" s="176"/>
      <c r="Q20" s="176"/>
      <c r="R20" s="177"/>
      <c r="S20" s="177"/>
      <c r="T20" s="1642"/>
    </row>
    <row r="21" spans="1:20" x14ac:dyDescent="0.2">
      <c r="A21" s="1651"/>
      <c r="B21" s="1667">
        <f t="shared" si="0"/>
        <v>11</v>
      </c>
      <c r="C21" s="1622"/>
      <c r="D21" s="96"/>
      <c r="E21" s="96"/>
      <c r="F21" s="96"/>
      <c r="G21" s="96"/>
      <c r="H21" s="96"/>
      <c r="I21" s="96"/>
      <c r="J21" s="96"/>
      <c r="K21" s="303"/>
      <c r="L21" s="62" t="s">
        <v>429</v>
      </c>
      <c r="M21" s="97"/>
      <c r="N21" s="97"/>
      <c r="O21" s="97"/>
      <c r="P21" s="176"/>
      <c r="Q21" s="176"/>
      <c r="R21" s="177"/>
      <c r="S21" s="177"/>
      <c r="T21" s="1642"/>
    </row>
    <row r="22" spans="1:20" s="67" customFormat="1" x14ac:dyDescent="0.2">
      <c r="B22" s="1662">
        <f t="shared" si="0"/>
        <v>12</v>
      </c>
      <c r="C22" s="1622" t="s">
        <v>42</v>
      </c>
      <c r="D22" s="96"/>
      <c r="E22" s="96"/>
      <c r="F22" s="96"/>
      <c r="G22" s="96"/>
      <c r="H22" s="96"/>
      <c r="I22" s="96"/>
      <c r="J22" s="96"/>
      <c r="K22" s="303"/>
      <c r="L22" s="62" t="s">
        <v>430</v>
      </c>
      <c r="M22" s="97"/>
      <c r="N22" s="97"/>
      <c r="O22" s="97"/>
      <c r="P22" s="1627"/>
      <c r="Q22" s="1627"/>
      <c r="R22" s="177"/>
      <c r="S22" s="177"/>
      <c r="T22" s="1642"/>
    </row>
    <row r="23" spans="1:20" s="67" customFormat="1" x14ac:dyDescent="0.2">
      <c r="B23" s="1662">
        <f t="shared" si="0"/>
        <v>13</v>
      </c>
      <c r="C23" s="1622" t="s">
        <v>43</v>
      </c>
      <c r="D23" s="96"/>
      <c r="E23" s="96"/>
      <c r="F23" s="96"/>
      <c r="G23" s="96"/>
      <c r="H23" s="96"/>
      <c r="I23" s="96"/>
      <c r="J23" s="96"/>
      <c r="K23" s="303"/>
      <c r="L23" s="97"/>
      <c r="M23" s="97"/>
      <c r="N23" s="97"/>
      <c r="O23" s="97"/>
      <c r="P23" s="1627"/>
      <c r="Q23" s="1627"/>
      <c r="R23" s="177"/>
      <c r="S23" s="177"/>
      <c r="T23" s="1642"/>
    </row>
    <row r="24" spans="1:20" x14ac:dyDescent="0.2">
      <c r="B24" s="1662">
        <f t="shared" si="0"/>
        <v>14</v>
      </c>
      <c r="C24" s="95" t="s">
        <v>44</v>
      </c>
      <c r="D24" s="68"/>
      <c r="E24" s="68"/>
      <c r="F24" s="68"/>
      <c r="G24" s="68"/>
      <c r="H24" s="68"/>
      <c r="I24" s="68"/>
      <c r="J24" s="68"/>
      <c r="K24" s="1676"/>
      <c r="L24" s="1673" t="s">
        <v>66</v>
      </c>
      <c r="M24" s="1673">
        <f>SUM(M12:M22)</f>
        <v>123050</v>
      </c>
      <c r="N24" s="1673">
        <f>SUM(N12:N22)</f>
        <v>149920</v>
      </c>
      <c r="O24" s="1673">
        <f>SUM(O12:O22)</f>
        <v>272970</v>
      </c>
      <c r="P24" s="1095">
        <f>SUM(P12:P23)</f>
        <v>231</v>
      </c>
      <c r="Q24" s="1095"/>
      <c r="R24" s="1628">
        <f t="shared" si="2"/>
        <v>123281</v>
      </c>
      <c r="S24" s="1628">
        <f t="shared" si="3"/>
        <v>149920</v>
      </c>
      <c r="T24" s="1644">
        <f t="shared" si="4"/>
        <v>273201</v>
      </c>
    </row>
    <row r="25" spans="1:20" x14ac:dyDescent="0.2">
      <c r="B25" s="1662">
        <f t="shared" si="0"/>
        <v>15</v>
      </c>
      <c r="C25" s="95" t="s">
        <v>45</v>
      </c>
      <c r="D25" s="96"/>
      <c r="E25" s="96"/>
      <c r="F25" s="96"/>
      <c r="G25" s="96"/>
      <c r="H25" s="96"/>
      <c r="I25" s="96"/>
      <c r="J25" s="96"/>
      <c r="K25" s="303"/>
      <c r="L25" s="97"/>
      <c r="M25" s="97"/>
      <c r="N25" s="97"/>
      <c r="O25" s="97"/>
      <c r="P25" s="176"/>
      <c r="Q25" s="176"/>
      <c r="R25" s="176"/>
      <c r="S25" s="176"/>
      <c r="T25" s="1651"/>
    </row>
    <row r="26" spans="1:20" x14ac:dyDescent="0.2">
      <c r="B26" s="1662">
        <f t="shared" si="0"/>
        <v>16</v>
      </c>
      <c r="C26" s="95" t="s">
        <v>46</v>
      </c>
      <c r="D26" s="1621"/>
      <c r="E26" s="1621"/>
      <c r="F26" s="1621"/>
      <c r="G26" s="1621"/>
      <c r="H26" s="1621"/>
      <c r="I26" s="1621"/>
      <c r="J26" s="1621"/>
      <c r="K26" s="339"/>
      <c r="L26" s="1621" t="s">
        <v>34</v>
      </c>
      <c r="M26" s="100"/>
      <c r="N26" s="100"/>
      <c r="O26" s="97"/>
      <c r="P26" s="176"/>
      <c r="Q26" s="176"/>
      <c r="R26" s="176"/>
      <c r="S26" s="176"/>
      <c r="T26" s="1651"/>
    </row>
    <row r="27" spans="1:20" x14ac:dyDescent="0.2">
      <c r="B27" s="1662">
        <f t="shared" si="0"/>
        <v>17</v>
      </c>
      <c r="C27" s="95" t="s">
        <v>47</v>
      </c>
      <c r="D27" s="62"/>
      <c r="E27" s="62"/>
      <c r="F27" s="62"/>
      <c r="G27" s="62"/>
      <c r="H27" s="62"/>
      <c r="I27" s="62"/>
      <c r="J27" s="62"/>
      <c r="K27" s="308"/>
      <c r="L27" s="62" t="s">
        <v>219</v>
      </c>
      <c r="M27" s="97">
        <f>'felhalm. kiad.  '!N108</f>
        <v>1930</v>
      </c>
      <c r="N27" s="97">
        <f>'felhalm. kiad.  '!Q108</f>
        <v>8970</v>
      </c>
      <c r="O27" s="97">
        <f>SUM(M27:N27)</f>
        <v>10900</v>
      </c>
      <c r="P27" s="176"/>
      <c r="Q27" s="176"/>
      <c r="R27" s="177">
        <f>M27+P27</f>
        <v>1930</v>
      </c>
      <c r="S27" s="177">
        <f>N27+Q27</f>
        <v>8970</v>
      </c>
      <c r="T27" s="1642">
        <f>R27+S27</f>
        <v>10900</v>
      </c>
    </row>
    <row r="28" spans="1:20" x14ac:dyDescent="0.2">
      <c r="B28" s="1662">
        <f t="shared" si="0"/>
        <v>18</v>
      </c>
      <c r="C28" s="95"/>
      <c r="D28" s="62"/>
      <c r="E28" s="62"/>
      <c r="F28" s="62"/>
      <c r="G28" s="62"/>
      <c r="H28" s="62"/>
      <c r="I28" s="62"/>
      <c r="J28" s="62"/>
      <c r="K28" s="308"/>
      <c r="L28" s="62" t="s">
        <v>31</v>
      </c>
      <c r="M28" s="97"/>
      <c r="N28" s="97"/>
      <c r="O28" s="97"/>
      <c r="P28" s="176"/>
      <c r="Q28" s="176"/>
      <c r="R28" s="177"/>
      <c r="S28" s="177"/>
      <c r="T28" s="1642"/>
    </row>
    <row r="29" spans="1:20" x14ac:dyDescent="0.2">
      <c r="B29" s="1662">
        <f t="shared" si="0"/>
        <v>19</v>
      </c>
      <c r="C29" s="1622" t="s">
        <v>50</v>
      </c>
      <c r="D29" s="62"/>
      <c r="E29" s="62"/>
      <c r="F29" s="62"/>
      <c r="G29" s="62"/>
      <c r="H29" s="62"/>
      <c r="I29" s="62"/>
      <c r="J29" s="62"/>
      <c r="K29" s="308"/>
      <c r="L29" s="62" t="s">
        <v>32</v>
      </c>
      <c r="M29" s="97"/>
      <c r="N29" s="97"/>
      <c r="O29" s="97"/>
      <c r="P29" s="176"/>
      <c r="Q29" s="176"/>
      <c r="R29" s="177"/>
      <c r="S29" s="177"/>
      <c r="T29" s="1642"/>
    </row>
    <row r="30" spans="1:20" s="67" customFormat="1" x14ac:dyDescent="0.2">
      <c r="B30" s="1662">
        <f t="shared" si="0"/>
        <v>20</v>
      </c>
      <c r="C30" s="1622" t="s">
        <v>48</v>
      </c>
      <c r="D30" s="62"/>
      <c r="E30" s="62"/>
      <c r="F30" s="62"/>
      <c r="G30" s="62"/>
      <c r="H30" s="62"/>
      <c r="I30" s="62"/>
      <c r="J30" s="62"/>
      <c r="K30" s="308"/>
      <c r="L30" s="62" t="s">
        <v>438</v>
      </c>
      <c r="M30" s="97"/>
      <c r="N30" s="97"/>
      <c r="O30" s="97"/>
      <c r="P30" s="1627"/>
      <c r="Q30" s="1627"/>
      <c r="R30" s="177"/>
      <c r="S30" s="177"/>
      <c r="T30" s="1642"/>
    </row>
    <row r="31" spans="1:20" x14ac:dyDescent="0.2">
      <c r="B31" s="1662">
        <f t="shared" si="0"/>
        <v>21</v>
      </c>
      <c r="C31" s="1622"/>
      <c r="D31" s="62"/>
      <c r="E31" s="62"/>
      <c r="F31" s="62"/>
      <c r="G31" s="62"/>
      <c r="H31" s="62"/>
      <c r="I31" s="62"/>
      <c r="J31" s="62"/>
      <c r="K31" s="308"/>
      <c r="L31" s="62" t="s">
        <v>435</v>
      </c>
      <c r="M31" s="97"/>
      <c r="N31" s="97"/>
      <c r="O31" s="97"/>
      <c r="P31" s="176"/>
      <c r="Q31" s="176"/>
      <c r="R31" s="177"/>
      <c r="S31" s="177"/>
      <c r="T31" s="1642"/>
    </row>
    <row r="32" spans="1:20" s="11" customFormat="1" x14ac:dyDescent="0.2">
      <c r="B32" s="1662">
        <f t="shared" si="0"/>
        <v>22</v>
      </c>
      <c r="C32" s="1630" t="s">
        <v>52</v>
      </c>
      <c r="D32" s="224">
        <f>D13+D14+D16+D18+D20+D23+D24+D25+D26+D27+D29+D30</f>
        <v>15</v>
      </c>
      <c r="E32" s="224">
        <f>E13+E14+E16+E18+E20+E23+E24+E25+E26+E27+E29+E30</f>
        <v>402</v>
      </c>
      <c r="F32" s="224">
        <f>F13+F14+F16+F18+F20+F23+F24+F25+F26+F27+F29+F30</f>
        <v>417</v>
      </c>
      <c r="G32" s="224"/>
      <c r="H32" s="224"/>
      <c r="I32" s="224">
        <f>I13+I14+I18+I20+I29</f>
        <v>15</v>
      </c>
      <c r="J32" s="224">
        <f t="shared" ref="J32:K32" si="5">J13+J14+J18+J20+J29</f>
        <v>402</v>
      </c>
      <c r="K32" s="320">
        <f t="shared" si="5"/>
        <v>417</v>
      </c>
      <c r="L32" s="62" t="s">
        <v>431</v>
      </c>
      <c r="M32" s="97"/>
      <c r="N32" s="97"/>
      <c r="O32" s="97"/>
      <c r="P32" s="536"/>
      <c r="Q32" s="536"/>
      <c r="R32" s="177"/>
      <c r="S32" s="177"/>
      <c r="T32" s="1642"/>
    </row>
    <row r="33" spans="1:20" x14ac:dyDescent="0.2">
      <c r="B33" s="1662">
        <f t="shared" si="0"/>
        <v>23</v>
      </c>
      <c r="C33" s="1658" t="s">
        <v>67</v>
      </c>
      <c r="D33" s="1674"/>
      <c r="E33" s="1674"/>
      <c r="F33" s="1674"/>
      <c r="G33" s="1674"/>
      <c r="H33" s="1674"/>
      <c r="I33" s="1674"/>
      <c r="J33" s="1674"/>
      <c r="K33" s="1677"/>
      <c r="L33" s="68" t="s">
        <v>68</v>
      </c>
      <c r="M33" s="103">
        <f>SUM(M27:M32)</f>
        <v>1930</v>
      </c>
      <c r="N33" s="103">
        <f>SUM(N27:N32)</f>
        <v>8970</v>
      </c>
      <c r="O33" s="103">
        <f>SUM(O27:O31)</f>
        <v>10900</v>
      </c>
      <c r="P33" s="1627"/>
      <c r="Q33" s="1627"/>
      <c r="R33" s="1674">
        <f t="shared" ref="R33:R34" si="6">M33+P33</f>
        <v>1930</v>
      </c>
      <c r="S33" s="1674">
        <f t="shared" ref="S33:S34" si="7">N33+Q33</f>
        <v>8970</v>
      </c>
      <c r="T33" s="1677">
        <f t="shared" ref="T33:T34" si="8">R33+S33</f>
        <v>10900</v>
      </c>
    </row>
    <row r="34" spans="1:20" x14ac:dyDescent="0.2">
      <c r="B34" s="1662">
        <f t="shared" si="0"/>
        <v>24</v>
      </c>
      <c r="C34" s="104" t="s">
        <v>51</v>
      </c>
      <c r="D34" s="225">
        <f>SUM(D32:D33)</f>
        <v>15</v>
      </c>
      <c r="E34" s="225">
        <f>SUM(E32:E33)</f>
        <v>402</v>
      </c>
      <c r="F34" s="225">
        <f>SUM(F32:F33)</f>
        <v>417</v>
      </c>
      <c r="G34" s="225"/>
      <c r="H34" s="225"/>
      <c r="I34" s="225">
        <f>I32+I33</f>
        <v>15</v>
      </c>
      <c r="J34" s="225">
        <f t="shared" ref="J34:K34" si="9">J32+J33</f>
        <v>402</v>
      </c>
      <c r="K34" s="1645">
        <f t="shared" si="9"/>
        <v>417</v>
      </c>
      <c r="L34" s="100" t="s">
        <v>69</v>
      </c>
      <c r="M34" s="100">
        <f>M24+M33</f>
        <v>124980</v>
      </c>
      <c r="N34" s="100">
        <f>N24+N33</f>
        <v>158890</v>
      </c>
      <c r="O34" s="100">
        <f>O24+O33</f>
        <v>283870</v>
      </c>
      <c r="P34" s="536">
        <f>P24+P33</f>
        <v>231</v>
      </c>
      <c r="Q34" s="536"/>
      <c r="R34" s="225">
        <f t="shared" si="6"/>
        <v>125211</v>
      </c>
      <c r="S34" s="225">
        <f t="shared" si="7"/>
        <v>158890</v>
      </c>
      <c r="T34" s="1645">
        <f t="shared" si="8"/>
        <v>284101</v>
      </c>
    </row>
    <row r="35" spans="1:20" x14ac:dyDescent="0.2">
      <c r="B35" s="1662">
        <f t="shared" si="0"/>
        <v>25</v>
      </c>
      <c r="C35" s="1622"/>
      <c r="D35" s="97"/>
      <c r="E35" s="97"/>
      <c r="F35" s="97"/>
      <c r="G35" s="97"/>
      <c r="H35" s="97"/>
      <c r="I35" s="97"/>
      <c r="J35" s="97"/>
      <c r="K35" s="305"/>
      <c r="L35" s="97"/>
      <c r="M35" s="97"/>
      <c r="N35" s="97"/>
      <c r="O35" s="97"/>
      <c r="P35" s="176"/>
      <c r="Q35" s="176"/>
      <c r="R35" s="176"/>
      <c r="S35" s="176"/>
      <c r="T35" s="1651"/>
    </row>
    <row r="36" spans="1:20" x14ac:dyDescent="0.2">
      <c r="B36" s="1662">
        <f t="shared" si="0"/>
        <v>26</v>
      </c>
      <c r="C36" s="1622"/>
      <c r="D36" s="97"/>
      <c r="E36" s="97"/>
      <c r="F36" s="97"/>
      <c r="G36" s="97"/>
      <c r="H36" s="97"/>
      <c r="I36" s="97"/>
      <c r="J36" s="97"/>
      <c r="K36" s="305"/>
      <c r="L36" s="1673"/>
      <c r="M36" s="1673"/>
      <c r="N36" s="1673"/>
      <c r="O36" s="1673"/>
      <c r="P36" s="176"/>
      <c r="Q36" s="176"/>
      <c r="R36" s="176"/>
      <c r="S36" s="176"/>
      <c r="T36" s="1651"/>
    </row>
    <row r="37" spans="1:20" s="11" customFormat="1" x14ac:dyDescent="0.2">
      <c r="B37" s="1662">
        <f t="shared" si="0"/>
        <v>27</v>
      </c>
      <c r="C37" s="1622"/>
      <c r="D37" s="97"/>
      <c r="E37" s="97"/>
      <c r="F37" s="97"/>
      <c r="G37" s="97"/>
      <c r="H37" s="97"/>
      <c r="I37" s="97"/>
      <c r="J37" s="97"/>
      <c r="K37" s="305"/>
      <c r="L37" s="97"/>
      <c r="M37" s="97"/>
      <c r="N37" s="97"/>
      <c r="O37" s="97"/>
      <c r="P37" s="536"/>
      <c r="Q37" s="536"/>
      <c r="R37" s="536"/>
      <c r="S37" s="536"/>
      <c r="T37" s="1653"/>
    </row>
    <row r="38" spans="1:20" s="11" customFormat="1" x14ac:dyDescent="0.2">
      <c r="B38" s="1662">
        <f t="shared" si="0"/>
        <v>28</v>
      </c>
      <c r="C38" s="1621" t="s">
        <v>53</v>
      </c>
      <c r="D38" s="1621"/>
      <c r="E38" s="1621"/>
      <c r="F38" s="1621"/>
      <c r="G38" s="1621"/>
      <c r="H38" s="1621"/>
      <c r="I38" s="1621"/>
      <c r="J38" s="1621"/>
      <c r="K38" s="339"/>
      <c r="L38" s="1621" t="s">
        <v>33</v>
      </c>
      <c r="M38" s="100"/>
      <c r="N38" s="100"/>
      <c r="O38" s="100"/>
      <c r="P38" s="536"/>
      <c r="Q38" s="536"/>
      <c r="R38" s="536"/>
      <c r="S38" s="536"/>
      <c r="T38" s="1653"/>
    </row>
    <row r="39" spans="1:20" s="11" customFormat="1" x14ac:dyDescent="0.2">
      <c r="B39" s="1662">
        <f t="shared" si="0"/>
        <v>29</v>
      </c>
      <c r="C39" s="1634" t="s">
        <v>665</v>
      </c>
      <c r="D39" s="1621"/>
      <c r="E39" s="1621"/>
      <c r="F39" s="1621"/>
      <c r="G39" s="1621"/>
      <c r="H39" s="1621"/>
      <c r="I39" s="1621"/>
      <c r="J39" s="1621"/>
      <c r="K39" s="339"/>
      <c r="L39" s="1634" t="s">
        <v>4</v>
      </c>
      <c r="M39" s="100"/>
      <c r="N39" s="104"/>
      <c r="O39" s="104"/>
      <c r="P39" s="536"/>
      <c r="Q39" s="536"/>
      <c r="R39" s="536"/>
      <c r="S39" s="536"/>
      <c r="T39" s="1653"/>
    </row>
    <row r="40" spans="1:20" s="11" customFormat="1" x14ac:dyDescent="0.2">
      <c r="B40" s="1662">
        <f t="shared" si="0"/>
        <v>30</v>
      </c>
      <c r="C40" s="1622" t="s">
        <v>918</v>
      </c>
      <c r="D40" s="1621"/>
      <c r="E40" s="1621"/>
      <c r="F40" s="1621"/>
      <c r="G40" s="1621"/>
      <c r="H40" s="1621"/>
      <c r="I40" s="1621"/>
      <c r="J40" s="1621"/>
      <c r="K40" s="339"/>
      <c r="L40" s="95" t="s">
        <v>3</v>
      </c>
      <c r="M40" s="100"/>
      <c r="N40" s="100"/>
      <c r="O40" s="100"/>
      <c r="P40" s="536"/>
      <c r="Q40" s="536"/>
      <c r="R40" s="536"/>
      <c r="S40" s="536"/>
      <c r="T40" s="1653"/>
    </row>
    <row r="41" spans="1:20" x14ac:dyDescent="0.2">
      <c r="B41" s="1662">
        <f t="shared" si="0"/>
        <v>31</v>
      </c>
      <c r="C41" s="62" t="s">
        <v>667</v>
      </c>
      <c r="D41" s="1675"/>
      <c r="E41" s="1675"/>
      <c r="F41" s="1675"/>
      <c r="G41" s="1675"/>
      <c r="H41" s="1675"/>
      <c r="I41" s="1675"/>
      <c r="J41" s="1675"/>
      <c r="K41" s="1678"/>
      <c r="L41" s="62" t="s">
        <v>5</v>
      </c>
      <c r="M41" s="100"/>
      <c r="N41" s="100"/>
      <c r="O41" s="100"/>
      <c r="P41" s="176"/>
      <c r="Q41" s="176"/>
      <c r="R41" s="176"/>
      <c r="S41" s="176"/>
      <c r="T41" s="1651"/>
    </row>
    <row r="42" spans="1:20" x14ac:dyDescent="0.2">
      <c r="B42" s="1662">
        <f t="shared" si="0"/>
        <v>32</v>
      </c>
      <c r="C42" s="62" t="s">
        <v>200</v>
      </c>
      <c r="D42" s="62"/>
      <c r="E42" s="62"/>
      <c r="F42" s="62"/>
      <c r="G42" s="62"/>
      <c r="H42" s="62"/>
      <c r="I42" s="62"/>
      <c r="J42" s="62"/>
      <c r="K42" s="308"/>
      <c r="L42" s="62" t="s">
        <v>6</v>
      </c>
      <c r="M42" s="100"/>
      <c r="N42" s="100"/>
      <c r="O42" s="100"/>
      <c r="P42" s="176"/>
      <c r="Q42" s="176"/>
      <c r="R42" s="176"/>
      <c r="S42" s="176"/>
      <c r="T42" s="1651"/>
    </row>
    <row r="43" spans="1:20" x14ac:dyDescent="0.2">
      <c r="B43" s="1662">
        <f t="shared" si="0"/>
        <v>33</v>
      </c>
      <c r="C43" s="1640" t="s">
        <v>201</v>
      </c>
      <c r="D43" s="62">
        <v>0</v>
      </c>
      <c r="E43" s="62">
        <v>0</v>
      </c>
      <c r="F43" s="62">
        <f>D43+E43</f>
        <v>0</v>
      </c>
      <c r="G43" s="62">
        <v>231</v>
      </c>
      <c r="H43" s="62">
        <v>17236</v>
      </c>
      <c r="I43" s="62">
        <f>D43+G43</f>
        <v>231</v>
      </c>
      <c r="J43" s="62">
        <f>E43+H43</f>
        <v>17236</v>
      </c>
      <c r="K43" s="308">
        <f>I43+J43</f>
        <v>17467</v>
      </c>
      <c r="L43" s="62" t="s">
        <v>7</v>
      </c>
      <c r="M43" s="100"/>
      <c r="N43" s="100"/>
      <c r="O43" s="100"/>
      <c r="P43" s="176"/>
      <c r="Q43" s="176"/>
      <c r="R43" s="176"/>
      <c r="S43" s="176"/>
      <c r="T43" s="1651"/>
    </row>
    <row r="44" spans="1:20" x14ac:dyDescent="0.2">
      <c r="B44" s="1662">
        <f t="shared" si="0"/>
        <v>34</v>
      </c>
      <c r="C44" s="1640" t="s">
        <v>917</v>
      </c>
      <c r="D44" s="62"/>
      <c r="E44" s="62"/>
      <c r="F44" s="62"/>
      <c r="G44" s="62"/>
      <c r="H44" s="62"/>
      <c r="I44" s="62"/>
      <c r="J44" s="62"/>
      <c r="K44" s="308"/>
      <c r="L44" s="62"/>
      <c r="M44" s="100"/>
      <c r="N44" s="100"/>
      <c r="O44" s="100"/>
      <c r="P44" s="176"/>
      <c r="Q44" s="176"/>
      <c r="R44" s="176"/>
      <c r="S44" s="176"/>
      <c r="T44" s="1651"/>
    </row>
    <row r="45" spans="1:20" x14ac:dyDescent="0.2">
      <c r="A45" s="1651"/>
      <c r="B45" s="1667">
        <f t="shared" si="0"/>
        <v>35</v>
      </c>
      <c r="C45" s="62" t="s">
        <v>668</v>
      </c>
      <c r="D45" s="62"/>
      <c r="E45" s="62"/>
      <c r="F45" s="62"/>
      <c r="G45" s="62"/>
      <c r="H45" s="62"/>
      <c r="I45" s="62"/>
      <c r="J45" s="62"/>
      <c r="K45" s="308"/>
      <c r="L45" s="62" t="s">
        <v>8</v>
      </c>
      <c r="M45" s="100"/>
      <c r="N45" s="100"/>
      <c r="O45" s="97"/>
      <c r="P45" s="176"/>
      <c r="Q45" s="176"/>
      <c r="R45" s="176"/>
      <c r="S45" s="176"/>
      <c r="T45" s="1651"/>
    </row>
    <row r="46" spans="1:20" x14ac:dyDescent="0.2">
      <c r="A46" s="1651"/>
      <c r="B46" s="1662">
        <f t="shared" si="0"/>
        <v>36</v>
      </c>
      <c r="C46" s="62" t="s">
        <v>669</v>
      </c>
      <c r="D46" s="1621"/>
      <c r="E46" s="1621"/>
      <c r="F46" s="1621"/>
      <c r="G46" s="1621"/>
      <c r="H46" s="1621"/>
      <c r="I46" s="1621"/>
      <c r="J46" s="1621"/>
      <c r="K46" s="339"/>
      <c r="L46" s="62" t="s">
        <v>9</v>
      </c>
      <c r="M46" s="100"/>
      <c r="N46" s="100"/>
      <c r="O46" s="97"/>
      <c r="P46" s="176"/>
      <c r="Q46" s="176"/>
      <c r="R46" s="176"/>
      <c r="S46" s="176"/>
      <c r="T46" s="1651"/>
    </row>
    <row r="47" spans="1:20" x14ac:dyDescent="0.2">
      <c r="A47" s="1651"/>
      <c r="B47" s="1662">
        <f t="shared" si="0"/>
        <v>37</v>
      </c>
      <c r="C47" s="62" t="s">
        <v>204</v>
      </c>
      <c r="D47" s="62"/>
      <c r="E47" s="62"/>
      <c r="F47" s="62"/>
      <c r="G47" s="62"/>
      <c r="H47" s="62"/>
      <c r="I47" s="62"/>
      <c r="J47" s="62"/>
      <c r="K47" s="308"/>
      <c r="L47" s="62" t="s">
        <v>10</v>
      </c>
      <c r="M47" s="97"/>
      <c r="N47" s="97"/>
      <c r="O47" s="97"/>
      <c r="P47" s="176"/>
      <c r="Q47" s="176"/>
      <c r="R47" s="176"/>
      <c r="S47" s="176"/>
      <c r="T47" s="1651"/>
    </row>
    <row r="48" spans="1:20" x14ac:dyDescent="0.2">
      <c r="A48" s="1651"/>
      <c r="B48" s="1662">
        <f t="shared" si="0"/>
        <v>38</v>
      </c>
      <c r="C48" s="1640" t="s">
        <v>205</v>
      </c>
      <c r="D48" s="170">
        <f>M24-(D34+D43)</f>
        <v>123035</v>
      </c>
      <c r="E48" s="170">
        <f>N24-(E34+E43)</f>
        <v>149518</v>
      </c>
      <c r="F48" s="170">
        <f>O24-(F34+F43)</f>
        <v>272553</v>
      </c>
      <c r="G48" s="170">
        <f t="shared" ref="G48:K48" si="10">P24-(G34+G43)</f>
        <v>0</v>
      </c>
      <c r="H48" s="170">
        <f t="shared" si="10"/>
        <v>-17236</v>
      </c>
      <c r="I48" s="170">
        <f t="shared" si="10"/>
        <v>123035</v>
      </c>
      <c r="J48" s="170">
        <f t="shared" si="10"/>
        <v>132282</v>
      </c>
      <c r="K48" s="321">
        <f t="shared" si="10"/>
        <v>255317</v>
      </c>
      <c r="L48" s="62" t="s">
        <v>11</v>
      </c>
      <c r="M48" s="97"/>
      <c r="N48" s="97"/>
      <c r="O48" s="97"/>
      <c r="P48" s="176"/>
      <c r="Q48" s="176"/>
      <c r="R48" s="176"/>
      <c r="S48" s="176"/>
      <c r="T48" s="1651"/>
    </row>
    <row r="49" spans="1:20" x14ac:dyDescent="0.2">
      <c r="A49" s="1651"/>
      <c r="B49" s="1662">
        <f t="shared" si="0"/>
        <v>39</v>
      </c>
      <c r="C49" s="1640" t="s">
        <v>206</v>
      </c>
      <c r="D49" s="62">
        <f>M33-D33</f>
        <v>1930</v>
      </c>
      <c r="E49" s="62">
        <f>N33-E33</f>
        <v>8970</v>
      </c>
      <c r="F49" s="62">
        <f>O33-F33</f>
        <v>10900</v>
      </c>
      <c r="G49" s="62">
        <f t="shared" ref="G49:K49" si="11">P33-G33</f>
        <v>0</v>
      </c>
      <c r="H49" s="62">
        <f t="shared" si="11"/>
        <v>0</v>
      </c>
      <c r="I49" s="62">
        <f t="shared" si="11"/>
        <v>1930</v>
      </c>
      <c r="J49" s="62">
        <f t="shared" si="11"/>
        <v>8970</v>
      </c>
      <c r="K49" s="308">
        <f t="shared" si="11"/>
        <v>10900</v>
      </c>
      <c r="L49" s="62" t="s">
        <v>12</v>
      </c>
      <c r="M49" s="97"/>
      <c r="N49" s="97"/>
      <c r="O49" s="97"/>
      <c r="P49" s="176"/>
      <c r="Q49" s="176"/>
      <c r="R49" s="176"/>
      <c r="S49" s="176"/>
      <c r="T49" s="1651"/>
    </row>
    <row r="50" spans="1:20" x14ac:dyDescent="0.2">
      <c r="A50" s="1651"/>
      <c r="B50" s="1662">
        <f t="shared" si="0"/>
        <v>40</v>
      </c>
      <c r="C50" s="62" t="s">
        <v>1</v>
      </c>
      <c r="D50" s="62"/>
      <c r="E50" s="62"/>
      <c r="F50" s="62"/>
      <c r="G50" s="62"/>
      <c r="H50" s="62"/>
      <c r="I50" s="62"/>
      <c r="J50" s="62"/>
      <c r="K50" s="308"/>
      <c r="L50" s="62" t="s">
        <v>13</v>
      </c>
      <c r="M50" s="97"/>
      <c r="N50" s="97"/>
      <c r="O50" s="97"/>
      <c r="P50" s="176"/>
      <c r="Q50" s="176"/>
      <c r="R50" s="176"/>
      <c r="S50" s="176"/>
      <c r="T50" s="1651"/>
    </row>
    <row r="51" spans="1:20" x14ac:dyDescent="0.2">
      <c r="A51" s="1651"/>
      <c r="B51" s="1662">
        <f t="shared" si="0"/>
        <v>41</v>
      </c>
      <c r="C51" s="62"/>
      <c r="D51" s="62"/>
      <c r="E51" s="62"/>
      <c r="F51" s="62"/>
      <c r="G51" s="62"/>
      <c r="H51" s="62"/>
      <c r="I51" s="62"/>
      <c r="J51" s="62"/>
      <c r="K51" s="308"/>
      <c r="L51" s="62" t="s">
        <v>14</v>
      </c>
      <c r="M51" s="97"/>
      <c r="N51" s="97"/>
      <c r="O51" s="97"/>
      <c r="P51" s="176"/>
      <c r="Q51" s="176"/>
      <c r="R51" s="176"/>
      <c r="S51" s="176"/>
      <c r="T51" s="1651"/>
    </row>
    <row r="52" spans="1:20" x14ac:dyDescent="0.2">
      <c r="A52" s="1651"/>
      <c r="B52" s="1662">
        <f t="shared" si="0"/>
        <v>42</v>
      </c>
      <c r="C52" s="62"/>
      <c r="D52" s="62"/>
      <c r="E52" s="62"/>
      <c r="F52" s="62"/>
      <c r="G52" s="62"/>
      <c r="H52" s="62"/>
      <c r="I52" s="62"/>
      <c r="J52" s="62"/>
      <c r="K52" s="308"/>
      <c r="L52" s="62" t="s">
        <v>15</v>
      </c>
      <c r="M52" s="97"/>
      <c r="N52" s="97"/>
      <c r="O52" s="97"/>
      <c r="P52" s="176"/>
      <c r="Q52" s="176"/>
      <c r="R52" s="176"/>
      <c r="S52" s="176"/>
      <c r="T52" s="1651"/>
    </row>
    <row r="53" spans="1:20" ht="12" thickBot="1" x14ac:dyDescent="0.25">
      <c r="B53" s="1662">
        <f t="shared" si="0"/>
        <v>43</v>
      </c>
      <c r="C53" s="104" t="s">
        <v>439</v>
      </c>
      <c r="D53" s="1621">
        <f>SUM(D39:D51)</f>
        <v>124965</v>
      </c>
      <c r="E53" s="1621">
        <f>SUM(E39:E51)</f>
        <v>158488</v>
      </c>
      <c r="F53" s="1621">
        <f>SUM(F39:F51)</f>
        <v>283453</v>
      </c>
      <c r="G53" s="1621">
        <f t="shared" ref="G53:K53" si="12">SUM(G39:G51)</f>
        <v>231</v>
      </c>
      <c r="H53" s="1621">
        <f t="shared" si="12"/>
        <v>0</v>
      </c>
      <c r="I53" s="1621">
        <f t="shared" si="12"/>
        <v>125196</v>
      </c>
      <c r="J53" s="1621">
        <f t="shared" si="12"/>
        <v>158488</v>
      </c>
      <c r="K53" s="1621">
        <f t="shared" si="12"/>
        <v>283684</v>
      </c>
      <c r="L53" s="1621" t="s">
        <v>432</v>
      </c>
      <c r="M53" s="100">
        <f>SUM(M39:M52)</f>
        <v>0</v>
      </c>
      <c r="N53" s="100">
        <f>SUM(N39:N52)</f>
        <v>0</v>
      </c>
      <c r="O53" s="100">
        <f>SUM(O39:O52)</f>
        <v>0</v>
      </c>
      <c r="P53" s="176"/>
      <c r="Q53" s="176"/>
      <c r="R53" s="176"/>
      <c r="S53" s="176"/>
      <c r="T53" s="1651"/>
    </row>
    <row r="54" spans="1:20" ht="12" thickBot="1" x14ac:dyDescent="0.25">
      <c r="B54" s="602">
        <f t="shared" si="0"/>
        <v>44</v>
      </c>
      <c r="C54" s="601" t="s">
        <v>434</v>
      </c>
      <c r="D54" s="597">
        <f>D34+D53</f>
        <v>124980</v>
      </c>
      <c r="E54" s="597">
        <f>E34+E53</f>
        <v>158890</v>
      </c>
      <c r="F54" s="597">
        <f>F34+F53</f>
        <v>283870</v>
      </c>
      <c r="G54" s="597">
        <f t="shared" ref="G54:K54" si="13">G34+G53</f>
        <v>231</v>
      </c>
      <c r="H54" s="597">
        <f t="shared" si="13"/>
        <v>0</v>
      </c>
      <c r="I54" s="597">
        <f t="shared" si="13"/>
        <v>125211</v>
      </c>
      <c r="J54" s="597">
        <f t="shared" si="13"/>
        <v>158890</v>
      </c>
      <c r="K54" s="597">
        <f t="shared" si="13"/>
        <v>284101</v>
      </c>
      <c r="L54" s="601" t="s">
        <v>433</v>
      </c>
      <c r="M54" s="597">
        <f>M34+M53</f>
        <v>124980</v>
      </c>
      <c r="N54" s="597">
        <f>N34+N53</f>
        <v>158890</v>
      </c>
      <c r="O54" s="597">
        <f>O34+O53</f>
        <v>283870</v>
      </c>
      <c r="P54" s="600">
        <f>P53+P34</f>
        <v>231</v>
      </c>
      <c r="Q54" s="600">
        <f t="shared" ref="Q54:T54" si="14">Q53+Q34</f>
        <v>0</v>
      </c>
      <c r="R54" s="600">
        <f t="shared" si="14"/>
        <v>125211</v>
      </c>
      <c r="S54" s="600">
        <f t="shared" si="14"/>
        <v>158890</v>
      </c>
      <c r="T54" s="600">
        <f t="shared" si="14"/>
        <v>284101</v>
      </c>
    </row>
    <row r="55" spans="1:20" x14ac:dyDescent="0.2">
      <c r="C55" s="106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</row>
  </sheetData>
  <sheetProtection selectLockedCells="1" selectUnlockedCells="1"/>
  <mergeCells count="16">
    <mergeCell ref="C4:T4"/>
    <mergeCell ref="D1:T1"/>
    <mergeCell ref="P9:Q9"/>
    <mergeCell ref="R9:T9"/>
    <mergeCell ref="M8:T8"/>
    <mergeCell ref="B7:T7"/>
    <mergeCell ref="C6:T6"/>
    <mergeCell ref="B8:B10"/>
    <mergeCell ref="C8:C9"/>
    <mergeCell ref="D9:F9"/>
    <mergeCell ref="M9:O9"/>
    <mergeCell ref="L8:L9"/>
    <mergeCell ref="G9:H9"/>
    <mergeCell ref="I9:K9"/>
    <mergeCell ref="D8:K8"/>
    <mergeCell ref="C5:T5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22" customWidth="1"/>
    <col min="2" max="2" width="33" style="59" customWidth="1"/>
    <col min="3" max="3" width="10.7109375" style="61" customWidth="1"/>
    <col min="4" max="4" width="12.28515625" style="61" customWidth="1"/>
    <col min="5" max="5" width="9.140625" style="61"/>
    <col min="6" max="6" width="11.28515625" style="61" customWidth="1"/>
    <col min="7" max="7" width="11.140625" style="61" customWidth="1"/>
    <col min="8" max="10" width="10" style="61" customWidth="1"/>
    <col min="11" max="11" width="11.28515625" style="61" customWidth="1"/>
    <col min="12" max="12" width="7.28515625" style="181" hidden="1" customWidth="1"/>
    <col min="13" max="13" width="8.5703125" style="181" hidden="1" customWidth="1"/>
    <col min="14" max="14" width="7.5703125" style="181" hidden="1" customWidth="1"/>
    <col min="15" max="15" width="8.28515625" style="181" hidden="1" customWidth="1"/>
    <col min="16" max="16" width="5.7109375" style="181" hidden="1" customWidth="1"/>
    <col min="17" max="17" width="8" style="181" hidden="1" customWidth="1"/>
    <col min="18" max="18" width="6.140625" style="181" hidden="1" customWidth="1"/>
    <col min="19" max="19" width="4.42578125" style="375" customWidth="1"/>
    <col min="20" max="16384" width="9.140625" style="43"/>
  </cols>
  <sheetData>
    <row r="1" spans="1:19" ht="17.25" customHeight="1" x14ac:dyDescent="0.2">
      <c r="B1" s="1876" t="s">
        <v>285</v>
      </c>
      <c r="C1" s="1876"/>
      <c r="D1" s="1876"/>
      <c r="E1" s="1876"/>
      <c r="F1" s="1876"/>
      <c r="G1" s="1876"/>
      <c r="H1" s="1876"/>
      <c r="I1" s="1876"/>
      <c r="J1" s="1876"/>
      <c r="K1" s="1877"/>
      <c r="L1" s="1781"/>
      <c r="M1" s="1781"/>
      <c r="N1" s="1781"/>
      <c r="O1" s="1781"/>
      <c r="P1" s="1781"/>
      <c r="Q1" s="1781"/>
      <c r="R1" s="1781"/>
    </row>
    <row r="2" spans="1:19" ht="13.5" customHeight="1" x14ac:dyDescent="0.2">
      <c r="A2" s="1880" t="s">
        <v>86</v>
      </c>
      <c r="B2" s="1880"/>
      <c r="C2" s="1880"/>
      <c r="D2" s="1880"/>
      <c r="E2" s="1880"/>
      <c r="F2" s="1880"/>
      <c r="G2" s="1880"/>
      <c r="H2" s="1880"/>
      <c r="I2" s="1880"/>
      <c r="J2" s="1880"/>
      <c r="K2" s="1880"/>
      <c r="L2" s="43"/>
      <c r="M2" s="43"/>
      <c r="N2" s="43"/>
      <c r="O2" s="43"/>
      <c r="P2" s="43"/>
      <c r="Q2" s="43"/>
      <c r="R2" s="43"/>
      <c r="S2" s="364"/>
    </row>
    <row r="3" spans="1:19" s="45" customFormat="1" ht="12" customHeight="1" x14ac:dyDescent="0.2">
      <c r="A3" s="1709" t="s">
        <v>284</v>
      </c>
      <c r="B3" s="1878"/>
      <c r="C3" s="1878"/>
      <c r="D3" s="1878"/>
      <c r="E3" s="1878"/>
      <c r="F3" s="1878"/>
      <c r="G3" s="1878"/>
      <c r="H3" s="1878"/>
      <c r="I3" s="1878"/>
      <c r="J3" s="1878"/>
      <c r="K3" s="1878"/>
      <c r="L3" s="1781"/>
      <c r="M3" s="1781"/>
      <c r="N3" s="1781"/>
      <c r="O3" s="1781"/>
      <c r="P3" s="1781"/>
      <c r="Q3" s="1781"/>
      <c r="R3" s="1781"/>
      <c r="S3" s="376"/>
    </row>
    <row r="4" spans="1:19" s="45" customFormat="1" ht="23.25" customHeight="1" thickBot="1" x14ac:dyDescent="0.25">
      <c r="A4" s="123"/>
      <c r="B4" s="124"/>
      <c r="C4" s="125"/>
      <c r="D4" s="125"/>
      <c r="E4" s="125"/>
      <c r="F4" s="125"/>
      <c r="G4" s="1881" t="s">
        <v>295</v>
      </c>
      <c r="H4" s="1881"/>
      <c r="I4" s="1881"/>
      <c r="J4" s="1881"/>
      <c r="K4" s="1881"/>
      <c r="L4" s="210"/>
      <c r="M4" s="210"/>
      <c r="N4" s="210"/>
      <c r="O4" s="210"/>
      <c r="P4" s="210"/>
      <c r="Q4" s="210"/>
      <c r="R4" s="210"/>
      <c r="S4" s="376"/>
    </row>
    <row r="5" spans="1:19" s="60" customFormat="1" ht="17.25" customHeight="1" thickBot="1" x14ac:dyDescent="0.25">
      <c r="A5" s="1886" t="s">
        <v>460</v>
      </c>
      <c r="B5" s="1883" t="s">
        <v>517</v>
      </c>
      <c r="C5" s="1879" t="s">
        <v>57</v>
      </c>
      <c r="D5" s="1879"/>
      <c r="E5" s="1879" t="s">
        <v>58</v>
      </c>
      <c r="F5" s="1879"/>
      <c r="G5" s="1879" t="s">
        <v>59</v>
      </c>
      <c r="H5" s="1879"/>
      <c r="I5" s="1887" t="s">
        <v>60</v>
      </c>
      <c r="J5" s="1888"/>
      <c r="K5" s="126" t="s">
        <v>461</v>
      </c>
      <c r="L5" s="180"/>
      <c r="S5" s="364"/>
    </row>
    <row r="6" spans="1:19" s="60" customFormat="1" ht="17.25" customHeight="1" thickBot="1" x14ac:dyDescent="0.25">
      <c r="A6" s="1886"/>
      <c r="B6" s="1883"/>
      <c r="C6" s="1745" t="s">
        <v>283</v>
      </c>
      <c r="D6" s="1884"/>
      <c r="E6" s="1884"/>
      <c r="F6" s="1884"/>
      <c r="G6" s="1884"/>
      <c r="H6" s="1884"/>
      <c r="I6" s="1884"/>
      <c r="J6" s="1884"/>
      <c r="K6" s="1885"/>
      <c r="L6" s="180"/>
      <c r="S6" s="364"/>
    </row>
    <row r="7" spans="1:19" ht="40.15" customHeight="1" thickBot="1" x14ac:dyDescent="0.25">
      <c r="A7" s="1886"/>
      <c r="B7" s="1883"/>
      <c r="C7" s="1871" t="s">
        <v>443</v>
      </c>
      <c r="D7" s="1871"/>
      <c r="E7" s="1871" t="s">
        <v>444</v>
      </c>
      <c r="F7" s="1871"/>
      <c r="G7" s="1871" t="s">
        <v>22</v>
      </c>
      <c r="H7" s="1871"/>
      <c r="I7" s="1872" t="s">
        <v>246</v>
      </c>
      <c r="J7" s="1873"/>
      <c r="K7" s="1882" t="s">
        <v>518</v>
      </c>
      <c r="M7" s="43"/>
      <c r="N7" s="43"/>
      <c r="O7" s="43"/>
      <c r="P7" s="43"/>
      <c r="Q7" s="43"/>
      <c r="R7" s="43"/>
      <c r="S7" s="364"/>
    </row>
    <row r="8" spans="1:19" ht="50.25" customHeight="1" thickBot="1" x14ac:dyDescent="0.25">
      <c r="A8" s="1886"/>
      <c r="B8" s="1883"/>
      <c r="C8" s="1871"/>
      <c r="D8" s="1871"/>
      <c r="E8" s="1871"/>
      <c r="F8" s="1871"/>
      <c r="G8" s="1871"/>
      <c r="H8" s="1871"/>
      <c r="I8" s="1874"/>
      <c r="J8" s="1875"/>
      <c r="K8" s="1882"/>
      <c r="M8" s="43"/>
      <c r="N8" s="43"/>
      <c r="O8" s="43"/>
      <c r="P8" s="43"/>
      <c r="Q8" s="43"/>
      <c r="R8" s="43"/>
      <c r="S8" s="364"/>
    </row>
    <row r="9" spans="1:19" ht="33" customHeight="1" thickBot="1" x14ac:dyDescent="0.25">
      <c r="A9" s="1886"/>
      <c r="B9" s="1883"/>
      <c r="C9" s="127" t="s">
        <v>62</v>
      </c>
      <c r="D9" s="128" t="s">
        <v>63</v>
      </c>
      <c r="E9" s="127" t="s">
        <v>62</v>
      </c>
      <c r="F9" s="127" t="s">
        <v>63</v>
      </c>
      <c r="G9" s="127" t="s">
        <v>62</v>
      </c>
      <c r="H9" s="127" t="s">
        <v>63</v>
      </c>
      <c r="I9" s="127" t="s">
        <v>62</v>
      </c>
      <c r="J9" s="127" t="s">
        <v>63</v>
      </c>
      <c r="K9" s="1882"/>
      <c r="M9" s="43"/>
      <c r="N9" s="43"/>
      <c r="O9" s="43"/>
      <c r="P9" s="43"/>
      <c r="Q9" s="43"/>
      <c r="R9" s="43"/>
      <c r="S9" s="364"/>
    </row>
    <row r="10" spans="1:19" ht="17.25" customHeight="1" x14ac:dyDescent="0.2">
      <c r="A10" s="129" t="s">
        <v>470</v>
      </c>
      <c r="B10" s="130" t="s">
        <v>236</v>
      </c>
      <c r="C10" s="131">
        <v>1600</v>
      </c>
      <c r="E10" s="132"/>
      <c r="F10" s="133"/>
      <c r="G10" s="132"/>
      <c r="H10" s="337"/>
      <c r="I10" s="133"/>
      <c r="J10" s="133"/>
      <c r="K10" s="134">
        <f t="shared" ref="K10:K39" si="0">SUM(C10:J10)</f>
        <v>1600</v>
      </c>
      <c r="M10" s="43"/>
      <c r="N10" s="43"/>
      <c r="O10" s="43"/>
      <c r="P10" s="43"/>
      <c r="Q10" s="43"/>
      <c r="R10" s="43"/>
      <c r="S10" s="364"/>
    </row>
    <row r="11" spans="1:19" s="44" customFormat="1" ht="17.25" customHeight="1" x14ac:dyDescent="0.2">
      <c r="A11" s="129" t="s">
        <v>478</v>
      </c>
      <c r="B11" s="333" t="s">
        <v>237</v>
      </c>
      <c r="C11" s="334">
        <v>33533</v>
      </c>
      <c r="D11" s="335"/>
      <c r="E11" s="383">
        <f>'közhatalmi bevételek'!D25</f>
        <v>9000</v>
      </c>
      <c r="F11" s="135"/>
      <c r="G11" s="136"/>
      <c r="H11" s="338"/>
      <c r="I11" s="135"/>
      <c r="J11" s="135"/>
      <c r="K11" s="134">
        <f t="shared" si="0"/>
        <v>42533</v>
      </c>
      <c r="L11" s="170"/>
      <c r="S11" s="377"/>
    </row>
    <row r="12" spans="1:19" ht="17.25" customHeight="1" x14ac:dyDescent="0.2">
      <c r="A12" s="129" t="s">
        <v>479</v>
      </c>
      <c r="B12" s="95" t="s">
        <v>238</v>
      </c>
      <c r="C12" s="71"/>
      <c r="D12" s="62">
        <v>53</v>
      </c>
      <c r="E12" s="63"/>
      <c r="F12" s="62"/>
      <c r="G12" s="63"/>
      <c r="H12" s="308"/>
      <c r="I12" s="62"/>
      <c r="J12" s="62"/>
      <c r="K12" s="134">
        <f t="shared" si="0"/>
        <v>53</v>
      </c>
      <c r="M12" s="43"/>
      <c r="N12" s="43"/>
      <c r="O12" s="43"/>
      <c r="P12" s="43"/>
      <c r="Q12" s="43"/>
      <c r="R12" s="43"/>
      <c r="S12" s="364"/>
    </row>
    <row r="13" spans="1:19" ht="17.25" customHeight="1" x14ac:dyDescent="0.2">
      <c r="A13" s="129" t="s">
        <v>480</v>
      </c>
      <c r="B13" s="95" t="s">
        <v>239</v>
      </c>
      <c r="C13" s="71"/>
      <c r="D13" s="62">
        <v>391</v>
      </c>
      <c r="E13" s="63"/>
      <c r="F13" s="62"/>
      <c r="G13" s="63"/>
      <c r="H13" s="339"/>
      <c r="I13" s="137"/>
      <c r="J13" s="137"/>
      <c r="K13" s="134">
        <f t="shared" si="0"/>
        <v>391</v>
      </c>
      <c r="M13" s="43"/>
      <c r="N13" s="43"/>
      <c r="O13" s="43"/>
      <c r="P13" s="43"/>
      <c r="Q13" s="43"/>
      <c r="R13" s="43"/>
      <c r="S13" s="364"/>
    </row>
    <row r="14" spans="1:19" ht="17.25" customHeight="1" x14ac:dyDescent="0.2">
      <c r="A14" s="129" t="s">
        <v>481</v>
      </c>
      <c r="B14" s="95" t="s">
        <v>240</v>
      </c>
      <c r="C14" s="71"/>
      <c r="D14" s="62"/>
      <c r="E14" s="63"/>
      <c r="F14" s="62"/>
      <c r="G14" s="63"/>
      <c r="H14" s="339"/>
      <c r="I14" s="137"/>
      <c r="J14" s="137"/>
      <c r="K14" s="134">
        <f t="shared" si="0"/>
        <v>0</v>
      </c>
      <c r="M14" s="43"/>
      <c r="N14" s="43"/>
      <c r="O14" s="43"/>
      <c r="P14" s="43"/>
      <c r="Q14" s="43"/>
      <c r="R14" s="43"/>
      <c r="S14" s="364"/>
    </row>
    <row r="15" spans="1:19" ht="17.25" customHeight="1" x14ac:dyDescent="0.2">
      <c r="A15" s="129" t="s">
        <v>482</v>
      </c>
      <c r="B15" s="95" t="s">
        <v>241</v>
      </c>
      <c r="C15" s="71"/>
      <c r="D15" s="62">
        <v>20031</v>
      </c>
      <c r="E15" s="63"/>
      <c r="F15" s="62"/>
      <c r="G15" s="63"/>
      <c r="H15" s="339"/>
      <c r="I15" s="137"/>
      <c r="J15" s="137"/>
      <c r="K15" s="134">
        <f t="shared" si="0"/>
        <v>20031</v>
      </c>
      <c r="M15" s="43"/>
      <c r="N15" s="43"/>
      <c r="O15" s="43"/>
      <c r="P15" s="43"/>
      <c r="Q15" s="43"/>
      <c r="R15" s="43"/>
      <c r="S15" s="364"/>
    </row>
    <row r="16" spans="1:19" ht="17.25" customHeight="1" x14ac:dyDescent="0.2">
      <c r="A16" s="129" t="s">
        <v>483</v>
      </c>
      <c r="B16" s="95" t="s">
        <v>242</v>
      </c>
      <c r="C16" s="71">
        <v>3600</v>
      </c>
      <c r="D16" s="62">
        <v>8084</v>
      </c>
      <c r="E16" s="63"/>
      <c r="F16" s="62"/>
      <c r="G16" s="63"/>
      <c r="H16" s="339"/>
      <c r="I16" s="137"/>
      <c r="J16" s="137"/>
      <c r="K16" s="134">
        <f t="shared" si="0"/>
        <v>11684</v>
      </c>
      <c r="M16" s="43"/>
      <c r="N16" s="43"/>
      <c r="O16" s="43"/>
      <c r="P16" s="43"/>
      <c r="Q16" s="43"/>
      <c r="R16" s="43"/>
      <c r="S16" s="364"/>
    </row>
    <row r="17" spans="1:19" ht="17.25" customHeight="1" x14ac:dyDescent="0.2">
      <c r="A17" s="129" t="s">
        <v>484</v>
      </c>
      <c r="B17" s="95" t="s">
        <v>243</v>
      </c>
      <c r="C17" s="71"/>
      <c r="D17" s="62">
        <v>10160</v>
      </c>
      <c r="E17" s="63"/>
      <c r="F17" s="62"/>
      <c r="G17" s="63"/>
      <c r="H17" s="339"/>
      <c r="I17" s="137"/>
      <c r="J17" s="137"/>
      <c r="K17" s="134">
        <f t="shared" si="0"/>
        <v>10160</v>
      </c>
      <c r="M17" s="43"/>
      <c r="N17" s="43"/>
      <c r="O17" s="43"/>
      <c r="P17" s="43"/>
      <c r="Q17" s="43"/>
      <c r="R17" s="43"/>
      <c r="S17" s="364"/>
    </row>
    <row r="18" spans="1:19" ht="17.25" customHeight="1" x14ac:dyDescent="0.2">
      <c r="A18" s="129" t="s">
        <v>485</v>
      </c>
      <c r="B18" s="95" t="s">
        <v>244</v>
      </c>
      <c r="C18" s="71">
        <v>183</v>
      </c>
      <c r="D18" s="62"/>
      <c r="E18" s="63"/>
      <c r="F18" s="62"/>
      <c r="G18" s="63"/>
      <c r="H18" s="339"/>
      <c r="I18" s="137"/>
      <c r="J18" s="137"/>
      <c r="K18" s="134">
        <f t="shared" si="0"/>
        <v>183</v>
      </c>
      <c r="M18" s="43"/>
      <c r="N18" s="43"/>
      <c r="O18" s="43"/>
      <c r="P18" s="43"/>
      <c r="Q18" s="43"/>
      <c r="R18" s="43"/>
      <c r="S18" s="364"/>
    </row>
    <row r="19" spans="1:19" ht="17.25" customHeight="1" x14ac:dyDescent="0.2">
      <c r="A19" s="129" t="s">
        <v>519</v>
      </c>
      <c r="B19" s="98" t="s">
        <v>245</v>
      </c>
      <c r="C19" s="71">
        <v>1288</v>
      </c>
      <c r="D19" s="62">
        <v>2062</v>
      </c>
      <c r="E19" s="63"/>
      <c r="F19" s="62"/>
      <c r="G19" s="63" t="e">
        <f>'tám, végl. pe.átv  '!#REF!</f>
        <v>#REF!</v>
      </c>
      <c r="H19" s="308"/>
      <c r="J19" s="61">
        <v>0</v>
      </c>
      <c r="K19" s="134" t="e">
        <f>SUM(C19:J19)</f>
        <v>#REF!</v>
      </c>
      <c r="M19" s="43"/>
      <c r="N19" s="43"/>
      <c r="O19" s="43"/>
      <c r="P19" s="43"/>
      <c r="Q19" s="43"/>
      <c r="R19" s="43"/>
      <c r="S19" s="364"/>
    </row>
    <row r="20" spans="1:19" ht="17.25" customHeight="1" x14ac:dyDescent="0.2">
      <c r="A20" s="129" t="s">
        <v>520</v>
      </c>
      <c r="B20" s="95" t="s">
        <v>267</v>
      </c>
      <c r="C20" s="71">
        <v>25</v>
      </c>
      <c r="D20" s="62"/>
      <c r="E20" s="63"/>
      <c r="F20" s="62"/>
      <c r="G20" s="325">
        <v>447</v>
      </c>
      <c r="H20" s="340"/>
      <c r="I20" s="182"/>
      <c r="J20" s="182"/>
      <c r="K20" s="134">
        <f t="shared" si="0"/>
        <v>472</v>
      </c>
      <c r="M20" s="43"/>
      <c r="N20" s="43"/>
      <c r="O20" s="43"/>
      <c r="P20" s="43"/>
      <c r="Q20" s="43"/>
      <c r="R20" s="43"/>
      <c r="S20" s="364"/>
    </row>
    <row r="21" spans="1:19" s="45" customFormat="1" ht="17.25" customHeight="1" x14ac:dyDescent="0.2">
      <c r="A21" s="129" t="s">
        <v>521</v>
      </c>
      <c r="B21" s="95" t="s">
        <v>268</v>
      </c>
      <c r="C21" s="71"/>
      <c r="D21" s="62"/>
      <c r="E21" s="63"/>
      <c r="F21" s="62"/>
      <c r="G21" s="325">
        <f>'tám, végl. pe.átv  '!C11</f>
        <v>455832</v>
      </c>
      <c r="H21" s="321">
        <f>'tám, végl. pe.átv  '!D11</f>
        <v>118245</v>
      </c>
      <c r="I21" s="170"/>
      <c r="J21" s="170"/>
      <c r="K21" s="134">
        <f t="shared" si="0"/>
        <v>574077</v>
      </c>
      <c r="L21" s="182"/>
      <c r="S21" s="378"/>
    </row>
    <row r="22" spans="1:19" ht="17.25" customHeight="1" x14ac:dyDescent="0.2">
      <c r="A22" s="129" t="s">
        <v>522</v>
      </c>
      <c r="B22" s="95" t="s">
        <v>269</v>
      </c>
      <c r="C22" s="71"/>
      <c r="D22" s="62"/>
      <c r="E22" s="63"/>
      <c r="F22" s="62"/>
      <c r="G22" s="325">
        <f>'tám, végl. pe.átv  '!C19</f>
        <v>0</v>
      </c>
      <c r="H22" s="340"/>
      <c r="I22" s="182"/>
      <c r="J22" s="182"/>
      <c r="K22" s="134">
        <f t="shared" si="0"/>
        <v>0</v>
      </c>
      <c r="M22" s="43"/>
      <c r="N22" s="43"/>
      <c r="O22" s="43"/>
      <c r="P22" s="43"/>
      <c r="Q22" s="43"/>
      <c r="R22" s="43"/>
      <c r="S22" s="364"/>
    </row>
    <row r="23" spans="1:19" ht="17.25" customHeight="1" x14ac:dyDescent="0.2">
      <c r="A23" s="129" t="s">
        <v>523</v>
      </c>
      <c r="B23" s="95" t="s">
        <v>281</v>
      </c>
      <c r="C23" s="71"/>
      <c r="D23" s="62"/>
      <c r="E23" s="63"/>
      <c r="F23" s="62"/>
      <c r="G23" s="325"/>
      <c r="H23" s="321">
        <f>'tám, végl. pe.átv  '!D20</f>
        <v>2081</v>
      </c>
      <c r="I23" s="182"/>
      <c r="J23" s="182"/>
      <c r="K23" s="134">
        <f t="shared" si="0"/>
        <v>2081</v>
      </c>
      <c r="M23" s="43"/>
      <c r="N23" s="43"/>
      <c r="O23" s="43"/>
      <c r="P23" s="43"/>
      <c r="Q23" s="43"/>
      <c r="R23" s="43"/>
      <c r="S23" s="364"/>
    </row>
    <row r="24" spans="1:19" ht="17.25" customHeight="1" x14ac:dyDescent="0.2">
      <c r="A24" s="129" t="s">
        <v>524</v>
      </c>
      <c r="B24" s="95" t="s">
        <v>282</v>
      </c>
      <c r="C24" s="71"/>
      <c r="D24" s="62"/>
      <c r="E24" s="63"/>
      <c r="F24" s="62"/>
      <c r="G24" s="325">
        <v>1300</v>
      </c>
      <c r="H24" s="340"/>
      <c r="I24" s="182"/>
      <c r="J24" s="182"/>
      <c r="K24" s="134">
        <f t="shared" si="0"/>
        <v>1300</v>
      </c>
      <c r="M24" s="43"/>
      <c r="N24" s="43"/>
      <c r="O24" s="43"/>
      <c r="P24" s="43"/>
      <c r="Q24" s="43"/>
      <c r="R24" s="43"/>
      <c r="S24" s="364"/>
    </row>
    <row r="25" spans="1:19" ht="17.25" customHeight="1" x14ac:dyDescent="0.2">
      <c r="A25" s="129" t="s">
        <v>525</v>
      </c>
      <c r="B25" s="95" t="s">
        <v>270</v>
      </c>
      <c r="C25" s="71"/>
      <c r="D25" s="62"/>
      <c r="E25" s="63"/>
      <c r="F25" s="62"/>
      <c r="G25" s="325">
        <v>14203</v>
      </c>
      <c r="H25" s="321"/>
      <c r="I25" s="170"/>
      <c r="J25" s="170"/>
      <c r="K25" s="134">
        <f t="shared" si="0"/>
        <v>14203</v>
      </c>
      <c r="M25" s="43"/>
      <c r="N25" s="43"/>
      <c r="O25" s="43"/>
      <c r="P25" s="43"/>
      <c r="Q25" s="43"/>
      <c r="R25" s="43"/>
      <c r="S25" s="364"/>
    </row>
    <row r="26" spans="1:19" ht="17.25" customHeight="1" x14ac:dyDescent="0.2">
      <c r="A26" s="129" t="s">
        <v>526</v>
      </c>
      <c r="B26" s="95" t="s">
        <v>247</v>
      </c>
      <c r="C26" s="71"/>
      <c r="E26" s="63">
        <f>'közhatalmi bevételek'!D13</f>
        <v>730215</v>
      </c>
      <c r="F26" s="62">
        <f>'közhatalmi bevételek'!E13</f>
        <v>17385</v>
      </c>
      <c r="G26" s="63"/>
      <c r="H26" s="339"/>
      <c r="I26" s="137"/>
      <c r="J26" s="137"/>
      <c r="K26" s="134">
        <f t="shared" si="0"/>
        <v>747600</v>
      </c>
      <c r="M26" s="43"/>
      <c r="N26" s="43"/>
      <c r="O26" s="43"/>
      <c r="P26" s="43"/>
      <c r="Q26" s="43"/>
      <c r="R26" s="43"/>
      <c r="S26" s="364"/>
    </row>
    <row r="27" spans="1:19" ht="17.25" customHeight="1" x14ac:dyDescent="0.2">
      <c r="A27" s="129" t="s">
        <v>528</v>
      </c>
      <c r="B27" s="98" t="s">
        <v>527</v>
      </c>
      <c r="C27" s="71"/>
      <c r="E27" s="63"/>
      <c r="F27" s="62"/>
      <c r="G27" s="63"/>
      <c r="H27" s="339"/>
      <c r="I27" s="137"/>
      <c r="J27" s="137"/>
      <c r="K27" s="134">
        <f t="shared" si="0"/>
        <v>0</v>
      </c>
      <c r="M27" s="43"/>
      <c r="N27" s="43"/>
      <c r="O27" s="43"/>
      <c r="P27" s="43"/>
      <c r="Q27" s="43"/>
      <c r="R27" s="43"/>
      <c r="S27" s="364"/>
    </row>
    <row r="28" spans="1:19" ht="17.25" customHeight="1" x14ac:dyDescent="0.2">
      <c r="A28" s="129" t="s">
        <v>529</v>
      </c>
      <c r="B28" s="95" t="s">
        <v>271</v>
      </c>
      <c r="C28" s="71"/>
      <c r="E28" s="63">
        <f>'közhatalmi bevételek'!D19</f>
        <v>0</v>
      </c>
      <c r="F28" s="62"/>
      <c r="G28" s="63"/>
      <c r="H28" s="339"/>
      <c r="I28" s="137"/>
      <c r="J28" s="137"/>
      <c r="K28" s="134">
        <f t="shared" si="0"/>
        <v>0</v>
      </c>
      <c r="M28" s="43"/>
      <c r="N28" s="43"/>
      <c r="O28" s="43"/>
      <c r="P28" s="43"/>
      <c r="Q28" s="43"/>
      <c r="R28" s="43"/>
      <c r="S28" s="364"/>
    </row>
    <row r="29" spans="1:19" s="45" customFormat="1" ht="17.25" customHeight="1" x14ac:dyDescent="0.2">
      <c r="A29" s="129" t="s">
        <v>530</v>
      </c>
      <c r="B29" s="95" t="s">
        <v>248</v>
      </c>
      <c r="C29" s="71"/>
      <c r="D29" s="64"/>
      <c r="E29" s="325">
        <f>'közhatalmi bevételek'!D15</f>
        <v>4500</v>
      </c>
      <c r="F29" s="62">
        <f>'közhatalmi bevételek'!E15</f>
        <v>0</v>
      </c>
      <c r="G29" s="71"/>
      <c r="H29" s="339"/>
      <c r="I29" s="137"/>
      <c r="J29" s="137"/>
      <c r="K29" s="134">
        <f t="shared" si="0"/>
        <v>4500</v>
      </c>
      <c r="L29" s="182"/>
      <c r="S29" s="378"/>
    </row>
    <row r="30" spans="1:19" ht="17.25" customHeight="1" x14ac:dyDescent="0.2">
      <c r="A30" s="129" t="s">
        <v>531</v>
      </c>
      <c r="B30" s="95" t="s">
        <v>249</v>
      </c>
      <c r="C30" s="71"/>
      <c r="D30" s="62"/>
      <c r="E30" s="325">
        <f>'közhatalmi bevételek'!D24</f>
        <v>0</v>
      </c>
      <c r="F30" s="62"/>
      <c r="G30" s="63"/>
      <c r="H30" s="339"/>
      <c r="I30" s="137"/>
      <c r="J30" s="137"/>
      <c r="K30" s="134">
        <f t="shared" si="0"/>
        <v>0</v>
      </c>
      <c r="M30" s="43"/>
      <c r="N30" s="43"/>
      <c r="O30" s="43"/>
      <c r="P30" s="43"/>
      <c r="Q30" s="43"/>
      <c r="R30" s="43"/>
      <c r="S30" s="364"/>
    </row>
    <row r="31" spans="1:19" ht="17.25" customHeight="1" x14ac:dyDescent="0.2">
      <c r="A31" s="129" t="s">
        <v>532</v>
      </c>
      <c r="B31" s="95" t="s">
        <v>250</v>
      </c>
      <c r="C31" s="71"/>
      <c r="D31" s="62"/>
      <c r="E31" s="63"/>
      <c r="F31" s="62"/>
      <c r="G31" s="63"/>
      <c r="H31" s="339"/>
      <c r="I31" s="137"/>
      <c r="J31" s="137"/>
      <c r="K31" s="134">
        <f t="shared" si="0"/>
        <v>0</v>
      </c>
      <c r="M31" s="43"/>
      <c r="N31" s="43"/>
      <c r="O31" s="43"/>
      <c r="P31" s="43"/>
      <c r="Q31" s="43"/>
      <c r="R31" s="43"/>
      <c r="S31" s="364"/>
    </row>
    <row r="32" spans="1:19" ht="17.25" customHeight="1" x14ac:dyDescent="0.2">
      <c r="A32" s="129" t="s">
        <v>534</v>
      </c>
      <c r="B32" s="95" t="s">
        <v>251</v>
      </c>
      <c r="C32" s="71">
        <v>140</v>
      </c>
      <c r="D32" s="62">
        <v>46</v>
      </c>
      <c r="E32" s="63"/>
      <c r="F32" s="62"/>
      <c r="G32" s="63"/>
      <c r="H32" s="339"/>
      <c r="I32" s="137"/>
      <c r="J32" s="137"/>
      <c r="K32" s="134">
        <f t="shared" si="0"/>
        <v>186</v>
      </c>
      <c r="M32" s="43"/>
      <c r="N32" s="43"/>
      <c r="O32" s="43"/>
      <c r="P32" s="43"/>
      <c r="Q32" s="43"/>
      <c r="R32" s="43"/>
      <c r="S32" s="364"/>
    </row>
    <row r="33" spans="1:19" ht="17.25" customHeight="1" x14ac:dyDescent="0.2">
      <c r="A33" s="129" t="s">
        <v>535</v>
      </c>
      <c r="B33" s="130" t="s">
        <v>252</v>
      </c>
      <c r="C33" s="138"/>
      <c r="D33" s="133"/>
      <c r="E33" s="132"/>
      <c r="F33" s="133"/>
      <c r="G33" s="326">
        <v>5065</v>
      </c>
      <c r="H33" s="339"/>
      <c r="I33" s="137"/>
      <c r="J33" s="137"/>
      <c r="K33" s="134">
        <f t="shared" si="0"/>
        <v>5065</v>
      </c>
      <c r="M33" s="43"/>
      <c r="N33" s="43"/>
      <c r="O33" s="43"/>
      <c r="P33" s="43"/>
      <c r="Q33" s="43"/>
      <c r="R33" s="43"/>
      <c r="S33" s="364"/>
    </row>
    <row r="34" spans="1:19" ht="17.25" customHeight="1" x14ac:dyDescent="0.2">
      <c r="A34" s="129" t="s">
        <v>552</v>
      </c>
      <c r="B34" s="130" t="s">
        <v>253</v>
      </c>
      <c r="C34" s="138"/>
      <c r="D34" s="133"/>
      <c r="E34" s="132"/>
      <c r="F34" s="133"/>
      <c r="G34" s="326">
        <v>0</v>
      </c>
      <c r="H34" s="339"/>
      <c r="I34" s="137"/>
      <c r="J34" s="137"/>
      <c r="K34" s="134">
        <f t="shared" si="0"/>
        <v>0</v>
      </c>
      <c r="M34" s="43"/>
      <c r="N34" s="43"/>
      <c r="O34" s="43"/>
      <c r="P34" s="43"/>
      <c r="Q34" s="43"/>
      <c r="R34" s="43"/>
      <c r="S34" s="364"/>
    </row>
    <row r="35" spans="1:19" ht="17.25" customHeight="1" x14ac:dyDescent="0.2">
      <c r="A35" s="129" t="s">
        <v>553</v>
      </c>
      <c r="B35" s="130" t="s">
        <v>254</v>
      </c>
      <c r="C35" s="138"/>
      <c r="D35" s="133"/>
      <c r="E35" s="132"/>
      <c r="F35" s="133"/>
      <c r="G35" s="326">
        <v>455</v>
      </c>
      <c r="H35" s="339"/>
      <c r="I35" s="137"/>
      <c r="J35" s="137"/>
      <c r="K35" s="134">
        <f t="shared" si="0"/>
        <v>455</v>
      </c>
      <c r="M35" s="43"/>
      <c r="N35" s="43"/>
      <c r="O35" s="43"/>
      <c r="P35" s="43"/>
      <c r="Q35" s="43"/>
      <c r="R35" s="43"/>
      <c r="S35" s="364"/>
    </row>
    <row r="36" spans="1:19" ht="17.25" customHeight="1" x14ac:dyDescent="0.2">
      <c r="A36" s="129" t="s">
        <v>554</v>
      </c>
      <c r="B36" s="130" t="s">
        <v>537</v>
      </c>
      <c r="C36" s="138"/>
      <c r="D36" s="133"/>
      <c r="E36" s="132"/>
      <c r="F36" s="133"/>
      <c r="G36" s="326">
        <v>500</v>
      </c>
      <c r="H36" s="339"/>
      <c r="I36" s="137"/>
      <c r="J36" s="137"/>
      <c r="K36" s="134">
        <f t="shared" si="0"/>
        <v>500</v>
      </c>
      <c r="M36" s="43"/>
      <c r="N36" s="43"/>
      <c r="O36" s="43"/>
      <c r="P36" s="43"/>
      <c r="Q36" s="43"/>
      <c r="R36" s="43"/>
      <c r="S36" s="364"/>
    </row>
    <row r="37" spans="1:19" ht="17.25" customHeight="1" x14ac:dyDescent="0.2">
      <c r="A37" s="129" t="s">
        <v>555</v>
      </c>
      <c r="B37" s="130" t="s">
        <v>255</v>
      </c>
      <c r="C37" s="138"/>
      <c r="D37" s="133"/>
      <c r="E37" s="132"/>
      <c r="F37" s="133"/>
      <c r="G37" s="326">
        <v>2032</v>
      </c>
      <c r="H37" s="339"/>
      <c r="I37" s="137"/>
      <c r="J37" s="137"/>
      <c r="K37" s="134">
        <f t="shared" si="0"/>
        <v>2032</v>
      </c>
      <c r="M37" s="43"/>
      <c r="N37" s="43"/>
      <c r="O37" s="43"/>
      <c r="P37" s="43"/>
      <c r="Q37" s="43"/>
      <c r="R37" s="43"/>
      <c r="S37" s="364"/>
    </row>
    <row r="38" spans="1:19" ht="17.25" customHeight="1" x14ac:dyDescent="0.2">
      <c r="A38" s="129" t="s">
        <v>556</v>
      </c>
      <c r="B38" s="130" t="s">
        <v>256</v>
      </c>
      <c r="C38" s="138"/>
      <c r="D38" s="328">
        <v>2286</v>
      </c>
      <c r="E38" s="138"/>
      <c r="F38" s="133"/>
      <c r="G38" s="327"/>
      <c r="H38" s="308"/>
      <c r="K38" s="134">
        <f t="shared" si="0"/>
        <v>2286</v>
      </c>
      <c r="M38" s="43"/>
      <c r="N38" s="43"/>
      <c r="O38" s="43"/>
      <c r="P38" s="43"/>
      <c r="Q38" s="43"/>
      <c r="R38" s="43"/>
      <c r="S38" s="364"/>
    </row>
    <row r="39" spans="1:19" ht="17.25" customHeight="1" thickBot="1" x14ac:dyDescent="0.25">
      <c r="A39" s="129" t="s">
        <v>557</v>
      </c>
      <c r="B39" s="130" t="s">
        <v>257</v>
      </c>
      <c r="C39" s="138"/>
      <c r="D39" s="133"/>
      <c r="E39" s="132"/>
      <c r="F39" s="133"/>
      <c r="G39" s="132"/>
      <c r="H39" s="339"/>
      <c r="I39" s="137"/>
      <c r="J39" s="137"/>
      <c r="K39" s="134">
        <f t="shared" si="0"/>
        <v>0</v>
      </c>
      <c r="M39" s="43"/>
      <c r="N39" s="43"/>
      <c r="O39" s="43"/>
      <c r="P39" s="43"/>
      <c r="Q39" s="43"/>
      <c r="R39" s="43"/>
      <c r="S39" s="364"/>
    </row>
    <row r="40" spans="1:19" ht="17.25" customHeight="1" thickBot="1" x14ac:dyDescent="0.25">
      <c r="A40" s="1898" t="s">
        <v>561</v>
      </c>
      <c r="B40" s="1899"/>
      <c r="C40" s="220">
        <f>SUM(C10:C39)</f>
        <v>40369</v>
      </c>
      <c r="D40" s="220">
        <f>SUM(D10:D39)</f>
        <v>43113</v>
      </c>
      <c r="E40" s="352">
        <f>SUM(E10:E39)</f>
        <v>743715</v>
      </c>
      <c r="F40" s="353">
        <f>SUM(F10:F39)</f>
        <v>17385</v>
      </c>
      <c r="G40" s="220" t="e">
        <f>SUM(G10:G39)</f>
        <v>#REF!</v>
      </c>
      <c r="H40" s="341">
        <f>SUM(H12:H39)</f>
        <v>120326</v>
      </c>
      <c r="I40" s="341">
        <f>SUM(I12:I39)</f>
        <v>0</v>
      </c>
      <c r="J40" s="341">
        <f>SUM(J12:J39)</f>
        <v>0</v>
      </c>
      <c r="K40" s="221" t="e">
        <f>SUM(C40:J40)</f>
        <v>#REF!</v>
      </c>
      <c r="M40" s="43"/>
      <c r="N40" s="43"/>
      <c r="O40" s="43"/>
      <c r="P40" s="43"/>
      <c r="Q40" s="43"/>
      <c r="R40" s="43"/>
      <c r="S40" s="364"/>
    </row>
    <row r="41" spans="1:19" ht="17.25" customHeight="1" x14ac:dyDescent="0.2">
      <c r="M41" s="43"/>
      <c r="N41" s="43"/>
      <c r="O41" s="43"/>
      <c r="P41" s="43"/>
      <c r="Q41" s="43"/>
      <c r="R41" s="43"/>
      <c r="S41" s="364"/>
    </row>
    <row r="42" spans="1:19" ht="17.25" customHeight="1" x14ac:dyDescent="0.2">
      <c r="M42" s="43"/>
      <c r="N42" s="43"/>
      <c r="O42" s="43"/>
      <c r="P42" s="43"/>
      <c r="Q42" s="43"/>
      <c r="R42" s="43"/>
      <c r="S42" s="364"/>
    </row>
    <row r="43" spans="1:19" ht="17.25" customHeight="1" x14ac:dyDescent="0.2">
      <c r="M43" s="43"/>
      <c r="N43" s="43"/>
      <c r="O43" s="43"/>
      <c r="P43" s="43"/>
      <c r="Q43" s="43"/>
      <c r="R43" s="43"/>
      <c r="S43" s="364"/>
    </row>
    <row r="44" spans="1:19" ht="17.25" customHeight="1" x14ac:dyDescent="0.2">
      <c r="M44" s="43"/>
      <c r="N44" s="43"/>
      <c r="O44" s="43"/>
      <c r="P44" s="43"/>
      <c r="Q44" s="43"/>
      <c r="R44" s="43"/>
      <c r="S44" s="364"/>
    </row>
    <row r="45" spans="1:19" ht="17.25" customHeight="1" x14ac:dyDescent="0.2">
      <c r="M45" s="43"/>
      <c r="N45" s="43"/>
      <c r="O45" s="43"/>
      <c r="P45" s="43"/>
      <c r="Q45" s="43"/>
      <c r="R45" s="43"/>
      <c r="S45" s="364"/>
    </row>
    <row r="46" spans="1:19" ht="17.25" customHeight="1" x14ac:dyDescent="0.2">
      <c r="M46" s="43"/>
      <c r="N46" s="43"/>
      <c r="O46" s="43"/>
      <c r="P46" s="43"/>
      <c r="Q46" s="43"/>
      <c r="R46" s="43"/>
      <c r="S46" s="364"/>
    </row>
    <row r="47" spans="1:19" ht="17.25" customHeight="1" x14ac:dyDescent="0.2">
      <c r="M47" s="43"/>
      <c r="N47" s="43"/>
      <c r="O47" s="43"/>
      <c r="P47" s="43"/>
      <c r="Q47" s="43"/>
      <c r="R47" s="43"/>
      <c r="S47" s="364"/>
    </row>
    <row r="48" spans="1:19" ht="17.25" customHeight="1" x14ac:dyDescent="0.2">
      <c r="M48" s="43"/>
      <c r="N48" s="43"/>
      <c r="O48" s="43"/>
      <c r="P48" s="43"/>
      <c r="Q48" s="43"/>
      <c r="R48" s="43"/>
      <c r="S48" s="364"/>
    </row>
    <row r="49" spans="2:24" ht="17.25" customHeight="1" x14ac:dyDescent="0.2">
      <c r="M49" s="43"/>
      <c r="N49" s="43"/>
      <c r="O49" s="43"/>
      <c r="P49" s="43"/>
      <c r="Q49" s="43"/>
      <c r="R49" s="43"/>
      <c r="S49" s="364"/>
    </row>
    <row r="50" spans="2:24" ht="17.25" customHeight="1" x14ac:dyDescent="0.2">
      <c r="M50" s="43"/>
      <c r="N50" s="43"/>
      <c r="O50" s="43"/>
      <c r="P50" s="43"/>
      <c r="Q50" s="43"/>
      <c r="R50" s="43"/>
      <c r="S50" s="364"/>
    </row>
    <row r="51" spans="2:24" ht="17.25" customHeight="1" x14ac:dyDescent="0.2">
      <c r="M51" s="43"/>
      <c r="N51" s="43"/>
      <c r="O51" s="43"/>
      <c r="P51" s="43"/>
      <c r="Q51" s="43"/>
      <c r="R51" s="43"/>
      <c r="S51" s="364"/>
    </row>
    <row r="52" spans="2:24" ht="17.25" customHeight="1" x14ac:dyDescent="0.2">
      <c r="M52" s="43"/>
      <c r="N52" s="43"/>
      <c r="O52" s="43"/>
      <c r="P52" s="43"/>
      <c r="Q52" s="43"/>
      <c r="R52" s="43"/>
      <c r="S52" s="364"/>
    </row>
    <row r="53" spans="2:24" ht="17.25" customHeight="1" x14ac:dyDescent="0.2">
      <c r="M53" s="43"/>
      <c r="N53" s="43"/>
      <c r="O53" s="43"/>
      <c r="P53" s="43"/>
      <c r="Q53" s="43"/>
      <c r="R53" s="43"/>
      <c r="S53" s="364"/>
    </row>
    <row r="54" spans="2:24" ht="17.25" customHeight="1" x14ac:dyDescent="0.2">
      <c r="M54" s="43"/>
      <c r="N54" s="43"/>
      <c r="O54" s="43"/>
      <c r="P54" s="43"/>
      <c r="Q54" s="43"/>
      <c r="R54" s="43"/>
      <c r="S54" s="364"/>
    </row>
    <row r="55" spans="2:24" ht="17.25" customHeight="1" x14ac:dyDescent="0.2">
      <c r="M55" s="43"/>
      <c r="N55" s="43"/>
      <c r="O55" s="43"/>
      <c r="P55" s="43"/>
      <c r="Q55" s="43"/>
      <c r="R55" s="43"/>
      <c r="S55" s="364"/>
    </row>
    <row r="56" spans="2:24" ht="17.25" customHeight="1" x14ac:dyDescent="0.2">
      <c r="M56" s="43"/>
      <c r="N56" s="43"/>
      <c r="O56" s="43"/>
      <c r="P56" s="43"/>
      <c r="Q56" s="43"/>
      <c r="R56" s="43"/>
      <c r="S56" s="364"/>
    </row>
    <row r="57" spans="2:24" ht="17.25" customHeight="1" x14ac:dyDescent="0.2">
      <c r="M57" s="43"/>
      <c r="N57" s="43"/>
      <c r="O57" s="43"/>
      <c r="P57" s="43"/>
      <c r="Q57" s="43"/>
      <c r="R57" s="43"/>
      <c r="S57" s="364"/>
    </row>
    <row r="58" spans="2:24" ht="17.25" customHeight="1" x14ac:dyDescent="0.2">
      <c r="M58" s="43"/>
      <c r="N58" s="43"/>
      <c r="O58" s="43"/>
      <c r="P58" s="43"/>
      <c r="Q58" s="43"/>
      <c r="R58" s="43"/>
      <c r="S58" s="364"/>
    </row>
    <row r="64" spans="2:24" ht="17.25" customHeight="1" x14ac:dyDescent="0.2">
      <c r="B64" s="1876" t="s">
        <v>538</v>
      </c>
      <c r="C64" s="1781"/>
      <c r="D64" s="1781"/>
      <c r="E64" s="1781"/>
      <c r="F64" s="1781"/>
      <c r="G64" s="1781"/>
      <c r="H64" s="1781"/>
      <c r="I64" s="1781"/>
      <c r="J64" s="1781"/>
      <c r="K64" s="1781"/>
      <c r="L64" s="1781"/>
      <c r="M64" s="1781"/>
      <c r="N64" s="1781"/>
      <c r="O64" s="1781"/>
      <c r="P64" s="1781"/>
      <c r="Q64" s="1781"/>
      <c r="R64" s="1781"/>
      <c r="W64" s="44"/>
      <c r="X64" s="44"/>
    </row>
    <row r="65" spans="1:23" ht="17.25" customHeight="1" x14ac:dyDescent="0.2">
      <c r="D65" s="59"/>
      <c r="E65" s="59"/>
      <c r="F65" s="59"/>
      <c r="G65" s="59"/>
      <c r="H65" s="59"/>
      <c r="I65" s="59"/>
      <c r="J65" s="59"/>
      <c r="K65" s="59"/>
      <c r="W65" s="44"/>
    </row>
    <row r="66" spans="1:23" ht="17.25" customHeight="1" x14ac:dyDescent="0.2">
      <c r="A66" s="1709" t="s">
        <v>516</v>
      </c>
      <c r="B66" s="1781"/>
      <c r="C66" s="1781"/>
      <c r="D66" s="1781"/>
      <c r="E66" s="1781"/>
      <c r="F66" s="1781"/>
      <c r="G66" s="1781"/>
      <c r="H66" s="1781"/>
      <c r="I66" s="1781"/>
      <c r="J66" s="1781"/>
      <c r="K66" s="1781"/>
      <c r="L66" s="1781"/>
      <c r="M66" s="1781"/>
      <c r="N66" s="1781"/>
      <c r="O66" s="1781"/>
      <c r="P66" s="1781"/>
      <c r="Q66" s="1781"/>
      <c r="R66" s="1781"/>
    </row>
    <row r="67" spans="1:23" ht="17.25" customHeight="1" x14ac:dyDescent="0.2">
      <c r="A67" s="1709" t="s">
        <v>284</v>
      </c>
      <c r="B67" s="1781"/>
      <c r="C67" s="1781"/>
      <c r="D67" s="1781"/>
      <c r="E67" s="1781"/>
      <c r="F67" s="1781"/>
      <c r="G67" s="1781"/>
      <c r="H67" s="1781"/>
      <c r="I67" s="1781"/>
      <c r="J67" s="1781"/>
      <c r="K67" s="1781"/>
      <c r="L67" s="1781"/>
      <c r="M67" s="1781"/>
      <c r="N67" s="1781"/>
      <c r="O67" s="1781"/>
      <c r="P67" s="1781"/>
      <c r="Q67" s="1781"/>
      <c r="R67" s="1781"/>
    </row>
    <row r="68" spans="1:23" ht="17.25" customHeight="1" x14ac:dyDescent="0.2">
      <c r="B68" s="124"/>
      <c r="C68" s="125"/>
      <c r="D68" s="125"/>
      <c r="E68" s="125"/>
      <c r="F68" s="125"/>
      <c r="G68" s="125"/>
      <c r="H68" s="125"/>
      <c r="I68" s="125"/>
      <c r="J68" s="125"/>
      <c r="K68" s="125"/>
    </row>
    <row r="69" spans="1:23" ht="12.75" customHeight="1" thickBot="1" x14ac:dyDescent="0.25">
      <c r="A69" s="1896" t="s">
        <v>295</v>
      </c>
      <c r="B69" s="1816"/>
      <c r="C69" s="1816"/>
      <c r="D69" s="1816"/>
      <c r="E69" s="1816"/>
      <c r="F69" s="1816"/>
      <c r="G69" s="1816"/>
      <c r="H69" s="1816"/>
      <c r="I69" s="1816"/>
      <c r="J69" s="1816"/>
      <c r="K69" s="1816"/>
      <c r="L69" s="1897"/>
      <c r="M69" s="1897"/>
      <c r="N69" s="1897"/>
      <c r="O69" s="1897"/>
      <c r="P69" s="1897"/>
      <c r="Q69" s="1897"/>
      <c r="R69" s="1897"/>
    </row>
    <row r="70" spans="1:23" s="60" customFormat="1" ht="11.25" customHeight="1" x14ac:dyDescent="0.2">
      <c r="A70" s="1906" t="s">
        <v>460</v>
      </c>
      <c r="B70" s="1900" t="s">
        <v>85</v>
      </c>
      <c r="C70" s="1890" t="s">
        <v>57</v>
      </c>
      <c r="D70" s="1895"/>
      <c r="E70" s="1895" t="s">
        <v>58</v>
      </c>
      <c r="F70" s="1895"/>
      <c r="G70" s="1895" t="s">
        <v>59</v>
      </c>
      <c r="H70" s="1895"/>
      <c r="I70" s="1889"/>
      <c r="J70" s="1890"/>
      <c r="K70" s="192" t="s">
        <v>60</v>
      </c>
      <c r="L70" s="1888" t="s">
        <v>461</v>
      </c>
      <c r="M70" s="1879"/>
      <c r="N70" s="1879" t="s">
        <v>462</v>
      </c>
      <c r="O70" s="1879"/>
      <c r="P70" s="1879" t="s">
        <v>463</v>
      </c>
      <c r="Q70" s="1879"/>
      <c r="R70" s="188" t="s">
        <v>580</v>
      </c>
      <c r="S70" s="375"/>
    </row>
    <row r="71" spans="1:23" ht="31.5" customHeight="1" x14ac:dyDescent="0.2">
      <c r="A71" s="1907"/>
      <c r="B71" s="1901"/>
      <c r="C71" s="1891" t="s">
        <v>539</v>
      </c>
      <c r="D71" s="1884"/>
      <c r="E71" s="1884"/>
      <c r="F71" s="1884"/>
      <c r="G71" s="1884"/>
      <c r="H71" s="1884"/>
      <c r="I71" s="1884"/>
      <c r="J71" s="1884"/>
      <c r="K71" s="1894"/>
      <c r="L71" s="1891" t="s">
        <v>505</v>
      </c>
      <c r="M71" s="1892"/>
      <c r="N71" s="1892"/>
      <c r="O71" s="1892"/>
      <c r="P71" s="1892"/>
      <c r="Q71" s="1892"/>
      <c r="R71" s="1893"/>
    </row>
    <row r="72" spans="1:23" ht="36" customHeight="1" thickBot="1" x14ac:dyDescent="0.25">
      <c r="A72" s="1907"/>
      <c r="B72" s="1901"/>
      <c r="C72" s="1903" t="s">
        <v>443</v>
      </c>
      <c r="D72" s="1871"/>
      <c r="E72" s="1871" t="s">
        <v>444</v>
      </c>
      <c r="F72" s="1871"/>
      <c r="G72" s="1871" t="s">
        <v>22</v>
      </c>
      <c r="H72" s="1871"/>
      <c r="I72" s="1872"/>
      <c r="J72" s="1873"/>
      <c r="K72" s="1909" t="s">
        <v>518</v>
      </c>
      <c r="L72" s="1903" t="s">
        <v>443</v>
      </c>
      <c r="M72" s="1871"/>
      <c r="N72" s="1871" t="s">
        <v>444</v>
      </c>
      <c r="O72" s="1871"/>
      <c r="P72" s="1871" t="s">
        <v>22</v>
      </c>
      <c r="Q72" s="1871"/>
      <c r="R72" s="1904" t="s">
        <v>518</v>
      </c>
    </row>
    <row r="73" spans="1:23" ht="35.25" customHeight="1" thickBot="1" x14ac:dyDescent="0.25">
      <c r="A73" s="1907"/>
      <c r="B73" s="1901"/>
      <c r="C73" s="1903"/>
      <c r="D73" s="1871"/>
      <c r="E73" s="1871"/>
      <c r="F73" s="1871"/>
      <c r="G73" s="1871"/>
      <c r="H73" s="1871"/>
      <c r="I73" s="1874"/>
      <c r="J73" s="1875"/>
      <c r="K73" s="1909"/>
      <c r="L73" s="1903"/>
      <c r="M73" s="1871"/>
      <c r="N73" s="1871"/>
      <c r="O73" s="1871"/>
      <c r="P73" s="1871"/>
      <c r="Q73" s="1871"/>
      <c r="R73" s="1904"/>
    </row>
    <row r="74" spans="1:23" ht="32.25" customHeight="1" thickBot="1" x14ac:dyDescent="0.25">
      <c r="A74" s="1908"/>
      <c r="B74" s="1902"/>
      <c r="C74" s="331" t="s">
        <v>62</v>
      </c>
      <c r="D74" s="194" t="s">
        <v>63</v>
      </c>
      <c r="E74" s="193" t="s">
        <v>62</v>
      </c>
      <c r="F74" s="193" t="s">
        <v>63</v>
      </c>
      <c r="G74" s="193" t="s">
        <v>62</v>
      </c>
      <c r="H74" s="193" t="s">
        <v>63</v>
      </c>
      <c r="I74" s="193" t="s">
        <v>62</v>
      </c>
      <c r="J74" s="193" t="s">
        <v>63</v>
      </c>
      <c r="K74" s="1910"/>
      <c r="L74" s="196" t="s">
        <v>62</v>
      </c>
      <c r="M74" s="197" t="s">
        <v>63</v>
      </c>
      <c r="N74" s="191" t="s">
        <v>62</v>
      </c>
      <c r="O74" s="191" t="s">
        <v>63</v>
      </c>
      <c r="P74" s="191" t="s">
        <v>62</v>
      </c>
      <c r="Q74" s="191" t="s">
        <v>63</v>
      </c>
      <c r="R74" s="1905"/>
    </row>
    <row r="75" spans="1:23" ht="17.25" customHeight="1" x14ac:dyDescent="0.2">
      <c r="A75" s="139">
        <v>1</v>
      </c>
      <c r="B75" s="371" t="s">
        <v>542</v>
      </c>
      <c r="C75" s="152">
        <v>10</v>
      </c>
      <c r="D75" s="152">
        <v>0</v>
      </c>
      <c r="E75" s="152"/>
      <c r="F75" s="152"/>
      <c r="G75" s="152"/>
      <c r="H75" s="152"/>
      <c r="I75" s="152"/>
      <c r="J75" s="152"/>
      <c r="K75" s="330">
        <f>SUM(C75:H75)</f>
        <v>10</v>
      </c>
      <c r="L75" s="198">
        <v>20</v>
      </c>
      <c r="M75" s="198">
        <v>188</v>
      </c>
      <c r="N75" s="198"/>
      <c r="O75" s="198"/>
      <c r="P75" s="198"/>
      <c r="Q75" s="198"/>
      <c r="R75" s="199">
        <f>SUM(L75:Q75)</f>
        <v>208</v>
      </c>
    </row>
    <row r="76" spans="1:23" ht="17.25" customHeight="1" x14ac:dyDescent="0.2">
      <c r="A76" s="139">
        <v>2</v>
      </c>
      <c r="B76" s="372" t="s">
        <v>541</v>
      </c>
      <c r="C76" s="152"/>
      <c r="D76" s="152">
        <v>284</v>
      </c>
      <c r="E76" s="152"/>
      <c r="F76" s="152"/>
      <c r="G76" s="152"/>
      <c r="H76" s="152"/>
      <c r="I76" s="152"/>
      <c r="J76" s="152"/>
      <c r="K76" s="348">
        <f>SUM(C76:H76)</f>
        <v>284</v>
      </c>
      <c r="L76" s="152"/>
      <c r="M76" s="152"/>
      <c r="N76" s="152"/>
      <c r="O76" s="152"/>
      <c r="P76" s="152"/>
      <c r="Q76" s="152"/>
      <c r="R76" s="342"/>
    </row>
    <row r="77" spans="1:23" ht="17.25" customHeight="1" x14ac:dyDescent="0.2">
      <c r="A77" s="139">
        <v>3</v>
      </c>
      <c r="B77" s="372" t="s">
        <v>540</v>
      </c>
      <c r="C77" s="152">
        <v>3</v>
      </c>
      <c r="D77" s="152">
        <v>78</v>
      </c>
      <c r="E77" s="152"/>
      <c r="F77" s="152"/>
      <c r="G77" s="152"/>
      <c r="H77" s="152"/>
      <c r="I77" s="152"/>
      <c r="J77" s="152"/>
      <c r="K77" s="348">
        <f>SUM(C77:H77)</f>
        <v>81</v>
      </c>
      <c r="L77" s="152"/>
      <c r="M77" s="152"/>
      <c r="N77" s="152"/>
      <c r="O77" s="152"/>
      <c r="P77" s="152"/>
      <c r="Q77" s="152"/>
      <c r="R77" s="342"/>
    </row>
    <row r="78" spans="1:23" ht="17.25" customHeight="1" x14ac:dyDescent="0.2">
      <c r="A78" s="129">
        <v>4</v>
      </c>
      <c r="B78" s="372" t="s">
        <v>543</v>
      </c>
      <c r="C78" s="370">
        <v>2</v>
      </c>
      <c r="D78" s="195"/>
      <c r="E78" s="195"/>
      <c r="F78" s="195"/>
      <c r="G78" s="195"/>
      <c r="H78" s="195"/>
      <c r="I78" s="195"/>
      <c r="J78" s="195"/>
      <c r="K78" s="348">
        <f>SUM(C78:H78)</f>
        <v>2</v>
      </c>
      <c r="L78" s="200"/>
      <c r="M78" s="200"/>
      <c r="N78" s="200"/>
      <c r="O78" s="200"/>
      <c r="P78" s="200"/>
      <c r="Q78" s="200"/>
      <c r="R78" s="201"/>
    </row>
    <row r="79" spans="1:23" ht="17.25" customHeight="1" thickBot="1" x14ac:dyDescent="0.25">
      <c r="A79" s="349">
        <v>5</v>
      </c>
      <c r="B79" s="373" t="s">
        <v>544</v>
      </c>
      <c r="C79" s="370"/>
      <c r="D79" s="195">
        <v>40</v>
      </c>
      <c r="E79" s="195"/>
      <c r="F79" s="195"/>
      <c r="G79" s="195"/>
      <c r="H79" s="195"/>
      <c r="I79" s="195"/>
      <c r="J79" s="195"/>
      <c r="K79" s="374">
        <f>SUM(C79:J79)</f>
        <v>40</v>
      </c>
      <c r="L79" s="200"/>
      <c r="M79" s="200"/>
      <c r="N79" s="200"/>
      <c r="O79" s="200"/>
      <c r="P79" s="200"/>
      <c r="Q79" s="200"/>
      <c r="R79" s="201"/>
    </row>
    <row r="80" spans="1:23" ht="17.25" customHeight="1" thickBot="1" x14ac:dyDescent="0.25">
      <c r="A80" s="336" t="s">
        <v>258</v>
      </c>
      <c r="B80" s="343"/>
      <c r="C80" s="344">
        <f>SUM(C74:C78)</f>
        <v>15</v>
      </c>
      <c r="D80" s="344">
        <f>SUM(D74:D79)</f>
        <v>402</v>
      </c>
      <c r="E80" s="345">
        <f>SUM(E74)</f>
        <v>0</v>
      </c>
      <c r="F80" s="345">
        <f>SUM(F74)</f>
        <v>0</v>
      </c>
      <c r="G80" s="345">
        <f>SUM(G74)</f>
        <v>0</v>
      </c>
      <c r="H80" s="345">
        <f>SUM(H74:H78)</f>
        <v>0</v>
      </c>
      <c r="I80" s="346"/>
      <c r="J80" s="346"/>
      <c r="K80" s="347">
        <f>SUM(K74:K79)</f>
        <v>417</v>
      </c>
      <c r="L80" s="329">
        <f>SUM(L75:L78)</f>
        <v>20</v>
      </c>
      <c r="M80" s="189">
        <f>SUM(M75:M78)</f>
        <v>188</v>
      </c>
      <c r="N80" s="189"/>
      <c r="O80" s="189"/>
      <c r="P80" s="189"/>
      <c r="Q80" s="189"/>
      <c r="R80" s="202">
        <f>SUM(L80:Q80)</f>
        <v>208</v>
      </c>
      <c r="S80" s="376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AP74"/>
  <sheetViews>
    <sheetView zoomScale="130" zoomScaleNormal="130" workbookViewId="0">
      <pane xSplit="3" ySplit="10" topLeftCell="U59" activePane="bottomRight" state="frozen"/>
      <selection pane="topRight" activeCell="D1" sqref="D1"/>
      <selection pane="bottomLeft" activeCell="A10" sqref="A10"/>
      <selection pane="bottomRight" activeCell="V67" sqref="V67"/>
    </sheetView>
  </sheetViews>
  <sheetFormatPr defaultColWidth="9.140625" defaultRowHeight="10.5" x14ac:dyDescent="0.2"/>
  <cols>
    <col min="1" max="1" width="4.140625" style="43" customWidth="1"/>
    <col min="2" max="2" width="4.85546875" style="213" customWidth="1"/>
    <col min="3" max="3" width="26.7109375" style="217" customWidth="1"/>
    <col min="4" max="6" width="5.85546875" style="218" customWidth="1"/>
    <col min="7" max="9" width="6.7109375" style="219" customWidth="1"/>
    <col min="10" max="12" width="5.85546875" style="219" customWidth="1"/>
    <col min="13" max="15" width="6.42578125" style="219" customWidth="1"/>
    <col min="16" max="18" width="5.42578125" style="219" customWidth="1"/>
    <col min="19" max="21" width="6.42578125" style="219" customWidth="1"/>
    <col min="22" max="22" width="5.7109375" style="219" customWidth="1"/>
    <col min="23" max="25" width="5.5703125" style="219" customWidth="1"/>
    <col min="26" max="26" width="6" style="219" customWidth="1"/>
    <col min="27" max="31" width="5.85546875" style="219" customWidth="1"/>
    <col min="32" max="34" width="4.7109375" style="219" customWidth="1"/>
    <col min="35" max="37" width="5" style="219" customWidth="1"/>
    <col min="38" max="38" width="6.5703125" style="219" bestFit="1" customWidth="1"/>
    <col min="39" max="39" width="12.85546875" style="212" customWidth="1"/>
    <col min="40" max="42" width="9.140625" style="212"/>
    <col min="43" max="16384" width="9.140625" style="43"/>
  </cols>
  <sheetData>
    <row r="1" spans="1:42" ht="12.75" x14ac:dyDescent="0.2">
      <c r="B1" s="1876" t="s">
        <v>1385</v>
      </c>
      <c r="C1" s="1913"/>
      <c r="D1" s="1913"/>
      <c r="E1" s="1913"/>
      <c r="F1" s="1913"/>
      <c r="G1" s="1913"/>
      <c r="H1" s="1913"/>
      <c r="I1" s="1913"/>
      <c r="J1" s="1913"/>
      <c r="K1" s="1913"/>
      <c r="L1" s="1913"/>
      <c r="M1" s="1913"/>
      <c r="N1" s="1913"/>
      <c r="O1" s="1913"/>
      <c r="P1" s="1913"/>
      <c r="Q1" s="1913"/>
      <c r="R1" s="1913"/>
      <c r="S1" s="1913"/>
      <c r="T1" s="1913"/>
      <c r="U1" s="1913"/>
      <c r="V1" s="1913"/>
      <c r="W1" s="1913"/>
      <c r="X1" s="1913"/>
      <c r="Y1" s="1913"/>
      <c r="Z1" s="1913"/>
      <c r="AA1" s="1913"/>
      <c r="AB1" s="1913"/>
      <c r="AC1" s="1913"/>
      <c r="AD1" s="1913"/>
      <c r="AE1" s="1913"/>
      <c r="AF1" s="1913"/>
      <c r="AG1" s="1913"/>
      <c r="AH1" s="1913"/>
      <c r="AI1" s="1913"/>
      <c r="AJ1" s="1913"/>
      <c r="AK1" s="1913"/>
      <c r="AL1" s="1913"/>
    </row>
    <row r="2" spans="1:42" ht="12.75" x14ac:dyDescent="0.2">
      <c r="B2" s="1914" t="s">
        <v>77</v>
      </c>
      <c r="C2" s="1915"/>
      <c r="D2" s="1915"/>
      <c r="E2" s="1915"/>
      <c r="F2" s="1915"/>
      <c r="G2" s="1915"/>
      <c r="H2" s="1915"/>
      <c r="I2" s="1915"/>
      <c r="J2" s="1915"/>
      <c r="K2" s="1915"/>
      <c r="L2" s="1915"/>
      <c r="M2" s="1915"/>
      <c r="N2" s="1915"/>
      <c r="O2" s="1915"/>
      <c r="P2" s="1915"/>
      <c r="Q2" s="1915"/>
      <c r="R2" s="1915"/>
      <c r="S2" s="1915"/>
      <c r="T2" s="1915"/>
      <c r="U2" s="1915"/>
      <c r="V2" s="1915"/>
      <c r="W2" s="1915"/>
      <c r="X2" s="1915"/>
      <c r="Y2" s="1915"/>
      <c r="Z2" s="1915"/>
      <c r="AA2" s="1915"/>
      <c r="AB2" s="1915"/>
      <c r="AC2" s="1915"/>
      <c r="AD2" s="1915"/>
      <c r="AE2" s="1915"/>
      <c r="AF2" s="1915"/>
      <c r="AG2" s="1915"/>
      <c r="AH2" s="1915"/>
      <c r="AI2" s="1915"/>
      <c r="AJ2" s="1915"/>
      <c r="AK2" s="1915"/>
      <c r="AL2" s="1915"/>
    </row>
    <row r="3" spans="1:42" ht="12.75" x14ac:dyDescent="0.2">
      <c r="A3" s="44"/>
      <c r="B3" s="1709" t="s">
        <v>1319</v>
      </c>
      <c r="C3" s="1913"/>
      <c r="D3" s="1913"/>
      <c r="E3" s="1913"/>
      <c r="F3" s="1913"/>
      <c r="G3" s="1913"/>
      <c r="H3" s="1913"/>
      <c r="I3" s="1913"/>
      <c r="J3" s="1913"/>
      <c r="K3" s="1913"/>
      <c r="L3" s="1913"/>
      <c r="M3" s="1913"/>
      <c r="N3" s="1913"/>
      <c r="O3" s="1913"/>
      <c r="P3" s="1913"/>
      <c r="Q3" s="1913"/>
      <c r="R3" s="1913"/>
      <c r="S3" s="1913"/>
      <c r="T3" s="1913"/>
      <c r="U3" s="1913"/>
      <c r="V3" s="1913"/>
      <c r="W3" s="1913"/>
      <c r="X3" s="1913"/>
      <c r="Y3" s="1913"/>
      <c r="Z3" s="1913"/>
      <c r="AA3" s="1913"/>
      <c r="AB3" s="1913"/>
      <c r="AC3" s="1913"/>
      <c r="AD3" s="1913"/>
      <c r="AE3" s="1913"/>
      <c r="AF3" s="1913"/>
      <c r="AG3" s="1913"/>
      <c r="AH3" s="1913"/>
      <c r="AI3" s="1913"/>
      <c r="AJ3" s="1913"/>
      <c r="AK3" s="1913"/>
      <c r="AL3" s="1913"/>
    </row>
    <row r="4" spans="1:42" x14ac:dyDescent="0.2">
      <c r="A4" s="44"/>
      <c r="C4" s="1923" t="s">
        <v>295</v>
      </c>
      <c r="D4" s="1923"/>
      <c r="E4" s="1923"/>
      <c r="F4" s="1923"/>
      <c r="G4" s="1923"/>
      <c r="H4" s="1923"/>
      <c r="I4" s="1923"/>
      <c r="J4" s="1923"/>
      <c r="K4" s="1923"/>
      <c r="L4" s="1923"/>
      <c r="M4" s="1923"/>
      <c r="N4" s="1923"/>
      <c r="O4" s="1923"/>
      <c r="P4" s="1923"/>
      <c r="Q4" s="1923"/>
      <c r="R4" s="1923"/>
      <c r="S4" s="1923"/>
      <c r="T4" s="1923"/>
      <c r="U4" s="1923"/>
      <c r="V4" s="1923"/>
      <c r="W4" s="1923"/>
      <c r="X4" s="1923"/>
      <c r="Y4" s="1923"/>
      <c r="Z4" s="1923"/>
      <c r="AA4" s="1923"/>
      <c r="AB4" s="1923"/>
      <c r="AC4" s="1923"/>
      <c r="AD4" s="1923"/>
      <c r="AE4" s="1923"/>
      <c r="AF4" s="1923"/>
      <c r="AG4" s="1923"/>
      <c r="AH4" s="1923"/>
      <c r="AI4" s="1923"/>
      <c r="AJ4" s="1923"/>
      <c r="AK4" s="1923"/>
      <c r="AL4" s="1923"/>
    </row>
    <row r="5" spans="1:42" x14ac:dyDescent="0.2">
      <c r="A5" s="520"/>
      <c r="B5" s="1916" t="s">
        <v>460</v>
      </c>
      <c r="C5" s="1480" t="s">
        <v>57</v>
      </c>
      <c r="D5" s="1917" t="s">
        <v>58</v>
      </c>
      <c r="E5" s="1917"/>
      <c r="F5" s="1917"/>
      <c r="G5" s="1912"/>
      <c r="H5" s="1481"/>
      <c r="I5" s="1481"/>
      <c r="J5" s="1917" t="s">
        <v>59</v>
      </c>
      <c r="K5" s="1917"/>
      <c r="L5" s="1917"/>
      <c r="M5" s="1912"/>
      <c r="N5" s="1481"/>
      <c r="O5" s="1481"/>
      <c r="P5" s="1917" t="s">
        <v>579</v>
      </c>
      <c r="Q5" s="1917"/>
      <c r="R5" s="1917"/>
      <c r="S5" s="1912"/>
      <c r="T5" s="1481"/>
      <c r="U5" s="1481"/>
      <c r="V5" s="1917" t="s">
        <v>461</v>
      </c>
      <c r="W5" s="1912"/>
      <c r="X5" s="1481"/>
      <c r="Y5" s="1481"/>
      <c r="Z5" s="1911" t="s">
        <v>462</v>
      </c>
      <c r="AA5" s="1912"/>
      <c r="AB5" s="1481"/>
      <c r="AC5" s="1481"/>
      <c r="AD5" s="1911" t="s">
        <v>463</v>
      </c>
      <c r="AE5" s="1912"/>
      <c r="AF5" s="1911" t="s">
        <v>580</v>
      </c>
      <c r="AG5" s="1911"/>
      <c r="AH5" s="1911"/>
      <c r="AI5" s="1912"/>
      <c r="AJ5" s="1481"/>
      <c r="AK5" s="1481"/>
      <c r="AL5" s="1482" t="s">
        <v>588</v>
      </c>
      <c r="AM5" s="1483"/>
      <c r="AN5" s="1483"/>
    </row>
    <row r="6" spans="1:42" ht="12.75" x14ac:dyDescent="0.2">
      <c r="A6" s="520"/>
      <c r="B6" s="1916"/>
      <c r="C6" s="1480"/>
      <c r="D6" s="1911" t="s">
        <v>1134</v>
      </c>
      <c r="E6" s="1911"/>
      <c r="F6" s="1911"/>
      <c r="G6" s="1924"/>
      <c r="H6" s="1924"/>
      <c r="I6" s="1924"/>
      <c r="J6" s="1924"/>
      <c r="K6" s="1924"/>
      <c r="L6" s="1924"/>
      <c r="M6" s="1924"/>
      <c r="N6" s="1924"/>
      <c r="O6" s="1924"/>
      <c r="P6" s="1924"/>
      <c r="Q6" s="1924"/>
      <c r="R6" s="1924"/>
      <c r="S6" s="1924"/>
      <c r="T6" s="1924"/>
      <c r="U6" s="1924"/>
      <c r="V6" s="1924"/>
      <c r="W6" s="1924"/>
      <c r="X6" s="1924"/>
      <c r="Y6" s="1924"/>
      <c r="Z6" s="1924"/>
      <c r="AA6" s="1924"/>
      <c r="AB6" s="1924"/>
      <c r="AC6" s="1924"/>
      <c r="AD6" s="1924"/>
      <c r="AE6" s="1924"/>
      <c r="AF6" s="1924"/>
      <c r="AG6" s="1924"/>
      <c r="AH6" s="1924"/>
      <c r="AI6" s="1924"/>
      <c r="AJ6" s="1924"/>
      <c r="AK6" s="1924"/>
      <c r="AL6" s="1924"/>
      <c r="AM6" s="1483"/>
      <c r="AN6" s="1483"/>
    </row>
    <row r="7" spans="1:42" ht="24.95" customHeight="1" x14ac:dyDescent="0.2">
      <c r="A7" s="520"/>
      <c r="B7" s="1916"/>
      <c r="C7" s="1925" t="s">
        <v>85</v>
      </c>
      <c r="D7" s="1928" t="s">
        <v>442</v>
      </c>
      <c r="E7" s="1928"/>
      <c r="F7" s="1928"/>
      <c r="G7" s="1928"/>
      <c r="H7" s="1928"/>
      <c r="I7" s="1929"/>
      <c r="J7" s="1921" t="s">
        <v>21</v>
      </c>
      <c r="K7" s="1928"/>
      <c r="L7" s="1928"/>
      <c r="M7" s="1928"/>
      <c r="N7" s="1928"/>
      <c r="O7" s="1929"/>
      <c r="P7" s="1921" t="s">
        <v>440</v>
      </c>
      <c r="Q7" s="1928"/>
      <c r="R7" s="1928"/>
      <c r="S7" s="1928"/>
      <c r="T7" s="1928"/>
      <c r="U7" s="1929"/>
      <c r="V7" s="1921" t="s">
        <v>450</v>
      </c>
      <c r="W7" s="1928"/>
      <c r="X7" s="1928"/>
      <c r="Y7" s="1929"/>
      <c r="Z7" s="1921" t="s">
        <v>449</v>
      </c>
      <c r="AA7" s="1928"/>
      <c r="AB7" s="1928"/>
      <c r="AC7" s="1929"/>
      <c r="AD7" s="1918" t="s">
        <v>259</v>
      </c>
      <c r="AE7" s="1919"/>
      <c r="AF7" s="1921" t="s">
        <v>441</v>
      </c>
      <c r="AG7" s="1928"/>
      <c r="AH7" s="1928"/>
      <c r="AI7" s="1928"/>
      <c r="AJ7" s="1928"/>
      <c r="AK7" s="1929"/>
      <c r="AL7" s="1921" t="s">
        <v>518</v>
      </c>
      <c r="AM7" s="1933" t="s">
        <v>1410</v>
      </c>
      <c r="AN7" s="1933" t="s">
        <v>1411</v>
      </c>
    </row>
    <row r="8" spans="1:42" ht="26.25" customHeight="1" x14ac:dyDescent="0.2">
      <c r="A8" s="520"/>
      <c r="B8" s="1916"/>
      <c r="C8" s="1925"/>
      <c r="D8" s="1928"/>
      <c r="E8" s="1928"/>
      <c r="F8" s="1928"/>
      <c r="G8" s="1928"/>
      <c r="H8" s="1928"/>
      <c r="I8" s="1929"/>
      <c r="J8" s="1921"/>
      <c r="K8" s="1928"/>
      <c r="L8" s="1928"/>
      <c r="M8" s="1928"/>
      <c r="N8" s="1928"/>
      <c r="O8" s="1929"/>
      <c r="P8" s="1921"/>
      <c r="Q8" s="1928"/>
      <c r="R8" s="1928"/>
      <c r="S8" s="1928"/>
      <c r="T8" s="1928"/>
      <c r="U8" s="1929"/>
      <c r="V8" s="1921"/>
      <c r="W8" s="1928"/>
      <c r="X8" s="1928"/>
      <c r="Y8" s="1929"/>
      <c r="Z8" s="1921"/>
      <c r="AA8" s="1928"/>
      <c r="AB8" s="1928"/>
      <c r="AC8" s="1929"/>
      <c r="AD8" s="1920"/>
      <c r="AE8" s="1919"/>
      <c r="AF8" s="1921"/>
      <c r="AG8" s="1928"/>
      <c r="AH8" s="1928"/>
      <c r="AI8" s="1928"/>
      <c r="AJ8" s="1928"/>
      <c r="AK8" s="1929"/>
      <c r="AL8" s="1921"/>
      <c r="AM8" s="1934"/>
      <c r="AN8" s="1934"/>
    </row>
    <row r="9" spans="1:42" ht="26.25" customHeight="1" x14ac:dyDescent="0.2">
      <c r="A9" s="520"/>
      <c r="B9" s="1916"/>
      <c r="C9" s="1925"/>
      <c r="D9" s="1928" t="s">
        <v>62</v>
      </c>
      <c r="E9" s="1928"/>
      <c r="F9" s="1932"/>
      <c r="G9" s="1921" t="s">
        <v>63</v>
      </c>
      <c r="H9" s="1928"/>
      <c r="I9" s="1929"/>
      <c r="J9" s="1921" t="s">
        <v>62</v>
      </c>
      <c r="K9" s="1928"/>
      <c r="L9" s="1932"/>
      <c r="M9" s="1921" t="s">
        <v>63</v>
      </c>
      <c r="N9" s="1928"/>
      <c r="O9" s="1929"/>
      <c r="P9" s="1921" t="s">
        <v>62</v>
      </c>
      <c r="Q9" s="1928"/>
      <c r="R9" s="1932"/>
      <c r="S9" s="1921" t="s">
        <v>63</v>
      </c>
      <c r="T9" s="1928"/>
      <c r="U9" s="1929"/>
      <c r="V9" s="1927" t="s">
        <v>62</v>
      </c>
      <c r="W9" s="1921" t="s">
        <v>63</v>
      </c>
      <c r="X9" s="1928"/>
      <c r="Y9" s="1929"/>
      <c r="Z9" s="1927" t="s">
        <v>62</v>
      </c>
      <c r="AA9" s="1921" t="s">
        <v>63</v>
      </c>
      <c r="AB9" s="1928"/>
      <c r="AC9" s="1929"/>
      <c r="AD9" s="1542"/>
      <c r="AE9" s="1543"/>
      <c r="AF9" s="1921" t="s">
        <v>62</v>
      </c>
      <c r="AG9" s="1928"/>
      <c r="AH9" s="1932"/>
      <c r="AI9" s="1921" t="s">
        <v>63</v>
      </c>
      <c r="AJ9" s="1928"/>
      <c r="AK9" s="1929"/>
      <c r="AL9" s="1921"/>
      <c r="AM9" s="1934"/>
      <c r="AN9" s="1934"/>
    </row>
    <row r="10" spans="1:42" s="169" customFormat="1" ht="40.9" customHeight="1" x14ac:dyDescent="0.15">
      <c r="A10" s="521"/>
      <c r="B10" s="1916"/>
      <c r="C10" s="1926"/>
      <c r="D10" s="948" t="s">
        <v>1408</v>
      </c>
      <c r="E10" s="948" t="s">
        <v>1409</v>
      </c>
      <c r="F10" s="1552" t="s">
        <v>1407</v>
      </c>
      <c r="G10" s="1513" t="s">
        <v>1408</v>
      </c>
      <c r="H10" s="948" t="s">
        <v>1409</v>
      </c>
      <c r="I10" s="1519" t="s">
        <v>1407</v>
      </c>
      <c r="J10" s="1513" t="s">
        <v>1408</v>
      </c>
      <c r="K10" s="948" t="s">
        <v>1409</v>
      </c>
      <c r="L10" s="1552" t="s">
        <v>1407</v>
      </c>
      <c r="M10" s="1513" t="s">
        <v>1408</v>
      </c>
      <c r="N10" s="948" t="s">
        <v>1409</v>
      </c>
      <c r="O10" s="1519" t="s">
        <v>1407</v>
      </c>
      <c r="P10" s="1513" t="s">
        <v>1408</v>
      </c>
      <c r="Q10" s="948" t="s">
        <v>1409</v>
      </c>
      <c r="R10" s="1552" t="s">
        <v>1407</v>
      </c>
      <c r="S10" s="1513" t="s">
        <v>1408</v>
      </c>
      <c r="T10" s="948" t="s">
        <v>1409</v>
      </c>
      <c r="U10" s="1519" t="s">
        <v>1407</v>
      </c>
      <c r="V10" s="1927"/>
      <c r="W10" s="1513" t="s">
        <v>1408</v>
      </c>
      <c r="X10" s="948" t="s">
        <v>1409</v>
      </c>
      <c r="Y10" s="1519" t="s">
        <v>1407</v>
      </c>
      <c r="Z10" s="1927"/>
      <c r="AA10" s="1513" t="s">
        <v>1408</v>
      </c>
      <c r="AB10" s="948" t="s">
        <v>1409</v>
      </c>
      <c r="AC10" s="1519" t="s">
        <v>1407</v>
      </c>
      <c r="AD10" s="1541" t="s">
        <v>62</v>
      </c>
      <c r="AE10" s="1544" t="s">
        <v>63</v>
      </c>
      <c r="AF10" s="1513" t="s">
        <v>1408</v>
      </c>
      <c r="AG10" s="948" t="s">
        <v>1409</v>
      </c>
      <c r="AH10" s="1552" t="s">
        <v>1407</v>
      </c>
      <c r="AI10" s="1513" t="s">
        <v>1408</v>
      </c>
      <c r="AJ10" s="948" t="s">
        <v>1409</v>
      </c>
      <c r="AK10" s="1519" t="s">
        <v>1407</v>
      </c>
      <c r="AL10" s="1922"/>
      <c r="AM10" s="1934"/>
      <c r="AN10" s="1934"/>
      <c r="AO10" s="214"/>
      <c r="AP10" s="214"/>
    </row>
    <row r="11" spans="1:42" s="169" customFormat="1" ht="21" customHeight="1" x14ac:dyDescent="0.15">
      <c r="A11" s="1484"/>
      <c r="B11" s="1486" t="s">
        <v>470</v>
      </c>
      <c r="C11" s="1487" t="s">
        <v>1224</v>
      </c>
      <c r="D11" s="1488"/>
      <c r="E11" s="1488"/>
      <c r="F11" s="1578"/>
      <c r="G11" s="1514"/>
      <c r="H11" s="1488"/>
      <c r="I11" s="1520"/>
      <c r="J11" s="1514"/>
      <c r="K11" s="1488"/>
      <c r="L11" s="1578"/>
      <c r="M11" s="1514"/>
      <c r="N11" s="1488"/>
      <c r="O11" s="1520"/>
      <c r="P11" s="1529">
        <v>12261</v>
      </c>
      <c r="Q11" s="1479"/>
      <c r="R11" s="1553"/>
      <c r="S11" s="1514"/>
      <c r="T11" s="1488"/>
      <c r="U11" s="1520"/>
      <c r="V11" s="1561"/>
      <c r="W11" s="1514"/>
      <c r="X11" s="1488"/>
      <c r="Y11" s="1520"/>
      <c r="Z11" s="1561"/>
      <c r="AA11" s="1514"/>
      <c r="AB11" s="1488"/>
      <c r="AC11" s="1520"/>
      <c r="AD11" s="1514"/>
      <c r="AE11" s="1520"/>
      <c r="AF11" s="1529"/>
      <c r="AG11" s="1479"/>
      <c r="AH11" s="1553"/>
      <c r="AI11" s="1529"/>
      <c r="AJ11" s="1479"/>
      <c r="AK11" s="1535"/>
      <c r="AL11" s="1545">
        <f t="shared" ref="AL11:AL42" si="0">SUM(D11:AI11)</f>
        <v>12261</v>
      </c>
      <c r="AM11" s="958"/>
      <c r="AN11" s="958"/>
      <c r="AO11" s="214"/>
      <c r="AP11" s="214"/>
    </row>
    <row r="12" spans="1:42" s="169" customFormat="1" ht="21" customHeight="1" x14ac:dyDescent="0.2">
      <c r="A12" s="1484"/>
      <c r="B12" s="1486" t="s">
        <v>478</v>
      </c>
      <c r="C12" s="989" t="s">
        <v>1376</v>
      </c>
      <c r="D12" s="956">
        <v>13950</v>
      </c>
      <c r="E12" s="956"/>
      <c r="F12" s="1556"/>
      <c r="G12" s="1525"/>
      <c r="H12" s="1478"/>
      <c r="I12" s="1521"/>
      <c r="J12" s="1515">
        <v>3069</v>
      </c>
      <c r="K12" s="956"/>
      <c r="L12" s="1556"/>
      <c r="M12" s="1525"/>
      <c r="N12" s="1478"/>
      <c r="O12" s="1521"/>
      <c r="P12" s="1529">
        <v>92846</v>
      </c>
      <c r="Q12" s="1479"/>
      <c r="R12" s="1553"/>
      <c r="S12" s="1514"/>
      <c r="T12" s="1488"/>
      <c r="U12" s="1520"/>
      <c r="V12" s="1561"/>
      <c r="W12" s="1514"/>
      <c r="X12" s="1488"/>
      <c r="Y12" s="1520"/>
      <c r="Z12" s="1561"/>
      <c r="AA12" s="1514"/>
      <c r="AB12" s="1488"/>
      <c r="AC12" s="1520"/>
      <c r="AD12" s="1514"/>
      <c r="AE12" s="1520"/>
      <c r="AF12" s="1529"/>
      <c r="AG12" s="1479"/>
      <c r="AH12" s="1553"/>
      <c r="AI12" s="1529"/>
      <c r="AJ12" s="1479"/>
      <c r="AK12" s="1535"/>
      <c r="AL12" s="1545">
        <f t="shared" si="0"/>
        <v>109865</v>
      </c>
      <c r="AM12" s="958"/>
      <c r="AN12" s="958"/>
      <c r="AO12" s="214"/>
      <c r="AP12" s="214"/>
    </row>
    <row r="13" spans="1:42" s="169" customFormat="1" ht="21" customHeight="1" x14ac:dyDescent="0.2">
      <c r="A13" s="1484"/>
      <c r="B13" s="1486" t="s">
        <v>479</v>
      </c>
      <c r="C13" s="1489" t="s">
        <v>933</v>
      </c>
      <c r="D13" s="1490"/>
      <c r="E13" s="1490"/>
      <c r="F13" s="1582"/>
      <c r="G13" s="1516"/>
      <c r="H13" s="1491"/>
      <c r="I13" s="1522"/>
      <c r="J13" s="1516"/>
      <c r="K13" s="1491"/>
      <c r="L13" s="1579"/>
      <c r="M13" s="1516"/>
      <c r="N13" s="1491"/>
      <c r="O13" s="1522"/>
      <c r="P13" s="1527">
        <v>1969</v>
      </c>
      <c r="Q13" s="1492"/>
      <c r="R13" s="1575"/>
      <c r="S13" s="1525"/>
      <c r="T13" s="1478"/>
      <c r="U13" s="1521"/>
      <c r="V13" s="1571"/>
      <c r="W13" s="1516"/>
      <c r="X13" s="1491"/>
      <c r="Y13" s="1522"/>
      <c r="Z13" s="1562"/>
      <c r="AA13" s="1516"/>
      <c r="AB13" s="1491"/>
      <c r="AC13" s="1522"/>
      <c r="AD13" s="1516"/>
      <c r="AE13" s="1522"/>
      <c r="AF13" s="1518"/>
      <c r="AG13" s="1494"/>
      <c r="AH13" s="1554"/>
      <c r="AI13" s="1518"/>
      <c r="AJ13" s="1494"/>
      <c r="AK13" s="1524"/>
      <c r="AL13" s="1545">
        <f t="shared" si="0"/>
        <v>1969</v>
      </c>
      <c r="AM13" s="958"/>
      <c r="AN13" s="958"/>
      <c r="AO13" s="214"/>
      <c r="AP13" s="214"/>
    </row>
    <row r="14" spans="1:42" s="169" customFormat="1" ht="35.25" customHeight="1" x14ac:dyDescent="0.15">
      <c r="A14" s="1484"/>
      <c r="B14" s="1486" t="s">
        <v>480</v>
      </c>
      <c r="C14" s="1489" t="s">
        <v>1377</v>
      </c>
      <c r="D14" s="1495">
        <v>4098</v>
      </c>
      <c r="E14" s="1495"/>
      <c r="F14" s="1555"/>
      <c r="G14" s="1517"/>
      <c r="H14" s="1495"/>
      <c r="I14" s="1523"/>
      <c r="J14" s="1517">
        <v>902</v>
      </c>
      <c r="K14" s="1495"/>
      <c r="L14" s="1555"/>
      <c r="M14" s="1518"/>
      <c r="N14" s="1494"/>
      <c r="O14" s="1524"/>
      <c r="P14" s="1517">
        <v>20156</v>
      </c>
      <c r="Q14" s="1495"/>
      <c r="R14" s="1555"/>
      <c r="S14" s="1517">
        <v>3808</v>
      </c>
      <c r="T14" s="1495"/>
      <c r="U14" s="1523"/>
      <c r="V14" s="1562"/>
      <c r="W14" s="1516"/>
      <c r="X14" s="1491"/>
      <c r="Y14" s="1522"/>
      <c r="Z14" s="1562"/>
      <c r="AA14" s="1516"/>
      <c r="AB14" s="1491"/>
      <c r="AC14" s="1522"/>
      <c r="AD14" s="1516"/>
      <c r="AE14" s="1522"/>
      <c r="AF14" s="1518"/>
      <c r="AG14" s="1494"/>
      <c r="AH14" s="1554"/>
      <c r="AI14" s="1518"/>
      <c r="AJ14" s="1494"/>
      <c r="AK14" s="1524"/>
      <c r="AL14" s="1545">
        <f t="shared" si="0"/>
        <v>28964</v>
      </c>
      <c r="AM14" s="958"/>
      <c r="AN14" s="958"/>
      <c r="AO14" s="214"/>
      <c r="AP14" s="214"/>
    </row>
    <row r="15" spans="1:42" s="169" customFormat="1" ht="21" customHeight="1" x14ac:dyDescent="0.15">
      <c r="A15" s="1484"/>
      <c r="B15" s="1486" t="s">
        <v>481</v>
      </c>
      <c r="C15" s="1487" t="s">
        <v>1019</v>
      </c>
      <c r="D15" s="1488"/>
      <c r="E15" s="1488"/>
      <c r="F15" s="1578"/>
      <c r="G15" s="1514"/>
      <c r="H15" s="1488"/>
      <c r="I15" s="1520"/>
      <c r="J15" s="1514"/>
      <c r="K15" s="1488"/>
      <c r="L15" s="1578"/>
      <c r="M15" s="1514"/>
      <c r="N15" s="1488"/>
      <c r="O15" s="1520"/>
      <c r="P15" s="1529">
        <v>77</v>
      </c>
      <c r="Q15" s="1479"/>
      <c r="R15" s="1553"/>
      <c r="S15" s="1529"/>
      <c r="T15" s="1479"/>
      <c r="U15" s="1535"/>
      <c r="V15" s="1564"/>
      <c r="W15" s="1514"/>
      <c r="X15" s="1488"/>
      <c r="Y15" s="1520"/>
      <c r="Z15" s="1561"/>
      <c r="AA15" s="1514"/>
      <c r="AB15" s="1488"/>
      <c r="AC15" s="1520"/>
      <c r="AD15" s="1514"/>
      <c r="AE15" s="1520"/>
      <c r="AF15" s="1529"/>
      <c r="AG15" s="1479"/>
      <c r="AH15" s="1553"/>
      <c r="AI15" s="1529"/>
      <c r="AJ15" s="1479"/>
      <c r="AK15" s="1535"/>
      <c r="AL15" s="1545">
        <f t="shared" si="0"/>
        <v>77</v>
      </c>
      <c r="AM15" s="958"/>
      <c r="AN15" s="958"/>
      <c r="AO15" s="214"/>
      <c r="AP15" s="214"/>
    </row>
    <row r="16" spans="1:42" s="169" customFormat="1" ht="24.75" customHeight="1" x14ac:dyDescent="0.2">
      <c r="A16" s="1484"/>
      <c r="B16" s="1486" t="s">
        <v>482</v>
      </c>
      <c r="C16" s="1489" t="s">
        <v>1378</v>
      </c>
      <c r="D16" s="1494">
        <v>0</v>
      </c>
      <c r="E16" s="1494"/>
      <c r="F16" s="1554"/>
      <c r="G16" s="1518"/>
      <c r="H16" s="1494"/>
      <c r="I16" s="1524"/>
      <c r="J16" s="1518">
        <v>0</v>
      </c>
      <c r="K16" s="1494"/>
      <c r="L16" s="1554"/>
      <c r="M16" s="1518"/>
      <c r="N16" s="1494"/>
      <c r="O16" s="1524"/>
      <c r="P16" s="1517">
        <v>1912</v>
      </c>
      <c r="Q16" s="1495"/>
      <c r="R16" s="1555"/>
      <c r="S16" s="1518"/>
      <c r="T16" s="1494"/>
      <c r="U16" s="1524"/>
      <c r="V16" s="1565"/>
      <c r="W16" s="1518"/>
      <c r="X16" s="1494"/>
      <c r="Y16" s="1524"/>
      <c r="Z16" s="1563"/>
      <c r="AA16" s="1518"/>
      <c r="AB16" s="1494"/>
      <c r="AC16" s="1524"/>
      <c r="AD16" s="1518"/>
      <c r="AE16" s="1524"/>
      <c r="AF16" s="1518"/>
      <c r="AG16" s="1494"/>
      <c r="AH16" s="1554"/>
      <c r="AI16" s="1518"/>
      <c r="AJ16" s="1494"/>
      <c r="AK16" s="1524"/>
      <c r="AL16" s="1545">
        <f t="shared" si="0"/>
        <v>1912</v>
      </c>
      <c r="AM16" s="1496"/>
      <c r="AN16" s="1497"/>
      <c r="AO16" s="214"/>
      <c r="AP16" s="214"/>
    </row>
    <row r="17" spans="1:42" s="169" customFormat="1" ht="15" customHeight="1" x14ac:dyDescent="0.2">
      <c r="A17" s="1484"/>
      <c r="B17" s="1486" t="s">
        <v>483</v>
      </c>
      <c r="C17" s="1487" t="s">
        <v>1020</v>
      </c>
      <c r="D17" s="1488"/>
      <c r="E17" s="1488"/>
      <c r="F17" s="1578"/>
      <c r="G17" s="1514"/>
      <c r="H17" s="1488"/>
      <c r="I17" s="1488"/>
      <c r="J17" s="1488"/>
      <c r="K17" s="1488"/>
      <c r="L17" s="1578"/>
      <c r="M17" s="1514"/>
      <c r="N17" s="1488"/>
      <c r="O17" s="1520"/>
      <c r="P17" s="1529"/>
      <c r="Q17" s="1479"/>
      <c r="R17" s="1553"/>
      <c r="S17" s="1529">
        <v>24315</v>
      </c>
      <c r="T17" s="1479"/>
      <c r="U17" s="1535"/>
      <c r="V17" s="1564"/>
      <c r="W17" s="1514"/>
      <c r="X17" s="1488"/>
      <c r="Y17" s="1520"/>
      <c r="Z17" s="1561"/>
      <c r="AA17" s="1514"/>
      <c r="AB17" s="1488"/>
      <c r="AC17" s="1520"/>
      <c r="AD17" s="1514"/>
      <c r="AE17" s="1520"/>
      <c r="AF17" s="1529"/>
      <c r="AG17" s="1479"/>
      <c r="AH17" s="1553"/>
      <c r="AI17" s="1529"/>
      <c r="AJ17" s="1479"/>
      <c r="AK17" s="1535"/>
      <c r="AL17" s="1545">
        <f t="shared" si="0"/>
        <v>24315</v>
      </c>
      <c r="AM17" s="1496"/>
      <c r="AN17" s="1497"/>
      <c r="AO17" s="214"/>
      <c r="AP17" s="214"/>
    </row>
    <row r="18" spans="1:42" s="169" customFormat="1" ht="15" customHeight="1" x14ac:dyDescent="0.2">
      <c r="A18" s="1484"/>
      <c r="B18" s="1486" t="s">
        <v>484</v>
      </c>
      <c r="C18" s="1487" t="s">
        <v>1101</v>
      </c>
      <c r="D18" s="1488"/>
      <c r="E18" s="1488"/>
      <c r="F18" s="1578"/>
      <c r="G18" s="1514"/>
      <c r="H18" s="1488"/>
      <c r="I18" s="1488"/>
      <c r="J18" s="1488"/>
      <c r="K18" s="1488"/>
      <c r="L18" s="1578"/>
      <c r="M18" s="1514"/>
      <c r="N18" s="1488"/>
      <c r="O18" s="1520"/>
      <c r="P18" s="1529">
        <v>7670</v>
      </c>
      <c r="Q18" s="1479"/>
      <c r="R18" s="1553"/>
      <c r="S18" s="1529"/>
      <c r="T18" s="1479"/>
      <c r="U18" s="1535"/>
      <c r="V18" s="1564"/>
      <c r="W18" s="1514"/>
      <c r="X18" s="1488"/>
      <c r="Y18" s="1520"/>
      <c r="Z18" s="1561"/>
      <c r="AA18" s="1514"/>
      <c r="AB18" s="1488"/>
      <c r="AC18" s="1520"/>
      <c r="AD18" s="1514"/>
      <c r="AE18" s="1520"/>
      <c r="AF18" s="1529"/>
      <c r="AG18" s="1479"/>
      <c r="AH18" s="1553"/>
      <c r="AI18" s="1529"/>
      <c r="AJ18" s="1479"/>
      <c r="AK18" s="1535"/>
      <c r="AL18" s="1545">
        <f t="shared" si="0"/>
        <v>7670</v>
      </c>
      <c r="AM18" s="1496"/>
      <c r="AN18" s="1497"/>
      <c r="AO18" s="214"/>
      <c r="AP18" s="214"/>
    </row>
    <row r="19" spans="1:42" s="169" customFormat="1" ht="20.25" customHeight="1" x14ac:dyDescent="0.2">
      <c r="A19" s="1484"/>
      <c r="B19" s="1486" t="s">
        <v>485</v>
      </c>
      <c r="C19" s="1489" t="s">
        <v>1223</v>
      </c>
      <c r="D19" s="1498"/>
      <c r="E19" s="1498"/>
      <c r="F19" s="1580"/>
      <c r="G19" s="1551"/>
      <c r="H19" s="1498"/>
      <c r="I19" s="1498"/>
      <c r="J19" s="1498"/>
      <c r="K19" s="1498"/>
      <c r="L19" s="1580"/>
      <c r="M19" s="1516"/>
      <c r="N19" s="1491"/>
      <c r="O19" s="1522"/>
      <c r="P19" s="1517">
        <v>0</v>
      </c>
      <c r="Q19" s="1495"/>
      <c r="R19" s="1555"/>
      <c r="S19" s="1518"/>
      <c r="T19" s="1494"/>
      <c r="U19" s="1524"/>
      <c r="V19" s="1563"/>
      <c r="W19" s="1518"/>
      <c r="X19" s="1494"/>
      <c r="Y19" s="1524"/>
      <c r="Z19" s="1563"/>
      <c r="AA19" s="1518"/>
      <c r="AB19" s="1494"/>
      <c r="AC19" s="1524"/>
      <c r="AD19" s="1518"/>
      <c r="AE19" s="1524"/>
      <c r="AF19" s="1518"/>
      <c r="AG19" s="1494"/>
      <c r="AH19" s="1554"/>
      <c r="AI19" s="1518"/>
      <c r="AJ19" s="1494"/>
      <c r="AK19" s="1524"/>
      <c r="AL19" s="1545">
        <f t="shared" si="0"/>
        <v>0</v>
      </c>
      <c r="AM19" s="1496"/>
      <c r="AN19" s="1497"/>
      <c r="AO19" s="214"/>
      <c r="AP19" s="214"/>
    </row>
    <row r="20" spans="1:42" s="169" customFormat="1" ht="20.25" customHeight="1" x14ac:dyDescent="0.2">
      <c r="A20" s="1484"/>
      <c r="B20" s="1486" t="s">
        <v>519</v>
      </c>
      <c r="C20" s="1487" t="s">
        <v>1112</v>
      </c>
      <c r="D20" s="1479">
        <v>5145</v>
      </c>
      <c r="E20" s="1479"/>
      <c r="F20" s="1553"/>
      <c r="G20" s="1529"/>
      <c r="H20" s="1479"/>
      <c r="I20" s="1479"/>
      <c r="J20" s="1479">
        <v>1389</v>
      </c>
      <c r="K20" s="1479"/>
      <c r="L20" s="1553"/>
      <c r="M20" s="1529"/>
      <c r="N20" s="1479"/>
      <c r="O20" s="1535"/>
      <c r="P20" s="1529">
        <v>6553</v>
      </c>
      <c r="Q20" s="1479"/>
      <c r="R20" s="1553"/>
      <c r="S20" s="1529"/>
      <c r="T20" s="1479"/>
      <c r="U20" s="1535"/>
      <c r="V20" s="1564"/>
      <c r="W20" s="1529"/>
      <c r="X20" s="1479"/>
      <c r="Y20" s="1535"/>
      <c r="Z20" s="1564"/>
      <c r="AA20" s="1529"/>
      <c r="AB20" s="1479"/>
      <c r="AC20" s="1535"/>
      <c r="AD20" s="1529"/>
      <c r="AE20" s="1535"/>
      <c r="AF20" s="1529"/>
      <c r="AG20" s="1479"/>
      <c r="AH20" s="1553"/>
      <c r="AI20" s="1529"/>
      <c r="AJ20" s="1479"/>
      <c r="AK20" s="1535"/>
      <c r="AL20" s="1545">
        <f t="shared" si="0"/>
        <v>13087</v>
      </c>
      <c r="AM20" s="1496"/>
      <c r="AN20" s="1497"/>
      <c r="AO20" s="214"/>
      <c r="AP20" s="214"/>
    </row>
    <row r="21" spans="1:42" s="169" customFormat="1" ht="20.25" customHeight="1" x14ac:dyDescent="0.2">
      <c r="A21" s="1484"/>
      <c r="B21" s="1486" t="s">
        <v>520</v>
      </c>
      <c r="C21" s="1487" t="s">
        <v>1131</v>
      </c>
      <c r="D21" s="1488"/>
      <c r="E21" s="1488"/>
      <c r="F21" s="1578"/>
      <c r="G21" s="1514"/>
      <c r="H21" s="1488"/>
      <c r="I21" s="1488"/>
      <c r="J21" s="1488"/>
      <c r="K21" s="1488"/>
      <c r="L21" s="1578"/>
      <c r="M21" s="1514"/>
      <c r="N21" s="1488"/>
      <c r="O21" s="1520"/>
      <c r="P21" s="1529">
        <v>9875</v>
      </c>
      <c r="Q21" s="1479"/>
      <c r="R21" s="1553"/>
      <c r="S21" s="1514"/>
      <c r="T21" s="1488"/>
      <c r="U21" s="1520"/>
      <c r="V21" s="1561"/>
      <c r="W21" s="1514"/>
      <c r="X21" s="1488"/>
      <c r="Y21" s="1520"/>
      <c r="Z21" s="1561"/>
      <c r="AA21" s="1514"/>
      <c r="AB21" s="1488"/>
      <c r="AC21" s="1520"/>
      <c r="AD21" s="1514"/>
      <c r="AE21" s="1520"/>
      <c r="AF21" s="1529"/>
      <c r="AG21" s="1479"/>
      <c r="AH21" s="1553"/>
      <c r="AI21" s="1529"/>
      <c r="AJ21" s="1479"/>
      <c r="AK21" s="1535"/>
      <c r="AL21" s="1545">
        <f t="shared" si="0"/>
        <v>9875</v>
      </c>
      <c r="AM21" s="1496"/>
      <c r="AN21" s="1497"/>
      <c r="AO21" s="214"/>
      <c r="AP21" s="214"/>
    </row>
    <row r="22" spans="1:42" s="169" customFormat="1" ht="20.25" customHeight="1" x14ac:dyDescent="0.2">
      <c r="A22" s="1484"/>
      <c r="B22" s="1486" t="s">
        <v>521</v>
      </c>
      <c r="C22" s="1487" t="s">
        <v>1132</v>
      </c>
      <c r="D22" s="1488"/>
      <c r="E22" s="1488"/>
      <c r="F22" s="1578"/>
      <c r="G22" s="1514"/>
      <c r="H22" s="1488"/>
      <c r="I22" s="1520"/>
      <c r="J22" s="1514"/>
      <c r="K22" s="1488"/>
      <c r="L22" s="1578"/>
      <c r="M22" s="1514"/>
      <c r="N22" s="1488"/>
      <c r="O22" s="1520"/>
      <c r="P22" s="1529">
        <v>9750</v>
      </c>
      <c r="Q22" s="1479"/>
      <c r="R22" s="1553"/>
      <c r="S22" s="1514"/>
      <c r="T22" s="1488"/>
      <c r="U22" s="1520"/>
      <c r="V22" s="1561"/>
      <c r="W22" s="1514"/>
      <c r="X22" s="1488"/>
      <c r="Y22" s="1520"/>
      <c r="Z22" s="1561"/>
      <c r="AA22" s="1514"/>
      <c r="AB22" s="1488"/>
      <c r="AC22" s="1520"/>
      <c r="AD22" s="1514"/>
      <c r="AE22" s="1520"/>
      <c r="AF22" s="1529"/>
      <c r="AG22" s="1479"/>
      <c r="AH22" s="1553"/>
      <c r="AI22" s="1529"/>
      <c r="AJ22" s="1479"/>
      <c r="AK22" s="1535"/>
      <c r="AL22" s="1545">
        <f t="shared" si="0"/>
        <v>9750</v>
      </c>
      <c r="AM22" s="1496"/>
      <c r="AN22" s="1497"/>
      <c r="AO22" s="214"/>
      <c r="AP22" s="214"/>
    </row>
    <row r="23" spans="1:42" s="211" customFormat="1" ht="13.5" customHeight="1" x14ac:dyDescent="0.2">
      <c r="A23" s="1485"/>
      <c r="B23" s="1486" t="s">
        <v>522</v>
      </c>
      <c r="C23" s="992" t="s">
        <v>1124</v>
      </c>
      <c r="D23" s="1490"/>
      <c r="E23" s="1490"/>
      <c r="F23" s="1582"/>
      <c r="G23" s="1516"/>
      <c r="H23" s="1491"/>
      <c r="I23" s="1522"/>
      <c r="J23" s="1516"/>
      <c r="K23" s="1491"/>
      <c r="L23" s="1579"/>
      <c r="M23" s="1516"/>
      <c r="N23" s="1491"/>
      <c r="O23" s="1522"/>
      <c r="P23" s="1537"/>
      <c r="Q23" s="1493"/>
      <c r="R23" s="1576"/>
      <c r="S23" s="1529"/>
      <c r="T23" s="1479"/>
      <c r="U23" s="1535"/>
      <c r="V23" s="1572">
        <f>mc.pe.átad!E21</f>
        <v>5850</v>
      </c>
      <c r="W23" s="1517">
        <f>mc.pe.átad!F21</f>
        <v>114841</v>
      </c>
      <c r="X23" s="1495"/>
      <c r="Y23" s="1523"/>
      <c r="Z23" s="1565">
        <f>mc.pe.átad!E59</f>
        <v>150640</v>
      </c>
      <c r="AA23" s="1517">
        <f>mc.pe.átad!F59</f>
        <v>158790</v>
      </c>
      <c r="AB23" s="1495"/>
      <c r="AC23" s="1523"/>
      <c r="AD23" s="1516"/>
      <c r="AE23" s="1522"/>
      <c r="AF23" s="1518"/>
      <c r="AG23" s="1494"/>
      <c r="AH23" s="1554"/>
      <c r="AI23" s="1518"/>
      <c r="AJ23" s="1494"/>
      <c r="AK23" s="1524"/>
      <c r="AL23" s="1545">
        <f t="shared" si="0"/>
        <v>430121</v>
      </c>
      <c r="AM23" s="955"/>
      <c r="AN23" s="1483"/>
      <c r="AO23" s="212"/>
      <c r="AP23" s="212"/>
    </row>
    <row r="24" spans="1:42" s="211" customFormat="1" ht="13.5" customHeight="1" x14ac:dyDescent="0.2">
      <c r="A24" s="1485"/>
      <c r="B24" s="1486" t="s">
        <v>523</v>
      </c>
      <c r="C24" s="1489" t="s">
        <v>1017</v>
      </c>
      <c r="D24" s="1490"/>
      <c r="E24" s="1490"/>
      <c r="F24" s="1582"/>
      <c r="G24" s="1516"/>
      <c r="H24" s="1491"/>
      <c r="I24" s="1522"/>
      <c r="J24" s="1516"/>
      <c r="K24" s="1491"/>
      <c r="L24" s="1579"/>
      <c r="M24" s="1516"/>
      <c r="N24" s="1491"/>
      <c r="O24" s="1522"/>
      <c r="P24" s="1537"/>
      <c r="Q24" s="1493"/>
      <c r="R24" s="1576"/>
      <c r="S24" s="1514"/>
      <c r="T24" s="1488"/>
      <c r="U24" s="1520"/>
      <c r="V24" s="1571"/>
      <c r="W24" s="1516"/>
      <c r="X24" s="1491"/>
      <c r="Y24" s="1522"/>
      <c r="Z24" s="1562"/>
      <c r="AA24" s="1516"/>
      <c r="AB24" s="1491"/>
      <c r="AC24" s="1522"/>
      <c r="AD24" s="1516"/>
      <c r="AE24" s="1522"/>
      <c r="AF24" s="1517">
        <f>'ellátottak önk.'!E19</f>
        <v>2300</v>
      </c>
      <c r="AG24" s="1495"/>
      <c r="AH24" s="1555"/>
      <c r="AI24" s="1551"/>
      <c r="AJ24" s="1498"/>
      <c r="AK24" s="1546"/>
      <c r="AL24" s="1545">
        <f t="shared" si="0"/>
        <v>2300</v>
      </c>
      <c r="AM24" s="955"/>
      <c r="AN24" s="1483"/>
      <c r="AO24" s="212"/>
      <c r="AP24" s="212"/>
    </row>
    <row r="25" spans="1:42" s="211" customFormat="1" ht="13.5" customHeight="1" x14ac:dyDescent="0.2">
      <c r="A25" s="1485"/>
      <c r="B25" s="1486" t="s">
        <v>524</v>
      </c>
      <c r="C25" s="1489" t="s">
        <v>1115</v>
      </c>
      <c r="D25" s="1490"/>
      <c r="E25" s="1490"/>
      <c r="F25" s="1582"/>
      <c r="G25" s="1516"/>
      <c r="H25" s="1491"/>
      <c r="I25" s="1522"/>
      <c r="J25" s="1516"/>
      <c r="K25" s="1491"/>
      <c r="L25" s="1579"/>
      <c r="M25" s="1516"/>
      <c r="N25" s="1491"/>
      <c r="O25" s="1522"/>
      <c r="P25" s="1537"/>
      <c r="Q25" s="1493"/>
      <c r="R25" s="1576"/>
      <c r="S25" s="1529">
        <v>1500</v>
      </c>
      <c r="T25" s="1479"/>
      <c r="U25" s="1535"/>
      <c r="V25" s="1571"/>
      <c r="W25" s="1516"/>
      <c r="X25" s="1491"/>
      <c r="Y25" s="1522"/>
      <c r="Z25" s="1562"/>
      <c r="AA25" s="1516"/>
      <c r="AB25" s="1491"/>
      <c r="AC25" s="1522"/>
      <c r="AD25" s="1516"/>
      <c r="AE25" s="1522"/>
      <c r="AF25" s="1517"/>
      <c r="AG25" s="1495"/>
      <c r="AH25" s="1555"/>
      <c r="AI25" s="1517"/>
      <c r="AJ25" s="1495"/>
      <c r="AK25" s="1523"/>
      <c r="AL25" s="1545">
        <f t="shared" si="0"/>
        <v>1500</v>
      </c>
      <c r="AM25" s="955"/>
      <c r="AN25" s="1483"/>
      <c r="AO25" s="212"/>
      <c r="AP25" s="212"/>
    </row>
    <row r="26" spans="1:42" s="211" customFormat="1" ht="13.5" customHeight="1" x14ac:dyDescent="0.2">
      <c r="A26" s="1485"/>
      <c r="B26" s="1486" t="s">
        <v>525</v>
      </c>
      <c r="C26" s="1489" t="s">
        <v>939</v>
      </c>
      <c r="D26" s="1490"/>
      <c r="E26" s="1490"/>
      <c r="F26" s="1582"/>
      <c r="G26" s="1516"/>
      <c r="H26" s="1491"/>
      <c r="I26" s="1522"/>
      <c r="J26" s="1516"/>
      <c r="K26" s="1491"/>
      <c r="L26" s="1579"/>
      <c r="M26" s="1516"/>
      <c r="N26" s="1491"/>
      <c r="O26" s="1522"/>
      <c r="P26" s="1537"/>
      <c r="Q26" s="1493"/>
      <c r="R26" s="1576"/>
      <c r="S26" s="1514"/>
      <c r="T26" s="1488"/>
      <c r="U26" s="1520"/>
      <c r="V26" s="1571"/>
      <c r="W26" s="1516"/>
      <c r="X26" s="1491"/>
      <c r="Y26" s="1522"/>
      <c r="Z26" s="1562"/>
      <c r="AA26" s="1516"/>
      <c r="AB26" s="1491"/>
      <c r="AC26" s="1522"/>
      <c r="AD26" s="1516"/>
      <c r="AE26" s="1522"/>
      <c r="AF26" s="1518"/>
      <c r="AG26" s="1494"/>
      <c r="AH26" s="1554"/>
      <c r="AI26" s="1517">
        <f>'ellátottak önk.'!F27</f>
        <v>4200</v>
      </c>
      <c r="AJ26" s="1495"/>
      <c r="AK26" s="1523"/>
      <c r="AL26" s="1545">
        <f t="shared" si="0"/>
        <v>4200</v>
      </c>
      <c r="AM26" s="955"/>
      <c r="AN26" s="1483"/>
      <c r="AO26" s="212"/>
      <c r="AP26" s="212"/>
    </row>
    <row r="27" spans="1:42" s="211" customFormat="1" ht="13.5" customHeight="1" x14ac:dyDescent="0.2">
      <c r="A27" s="1485"/>
      <c r="B27" s="1486" t="s">
        <v>526</v>
      </c>
      <c r="C27" s="1489" t="s">
        <v>1016</v>
      </c>
      <c r="D27" s="1490"/>
      <c r="E27" s="1490"/>
      <c r="F27" s="1582"/>
      <c r="G27" s="1516"/>
      <c r="H27" s="1491"/>
      <c r="I27" s="1522"/>
      <c r="J27" s="1516"/>
      <c r="K27" s="1491"/>
      <c r="L27" s="1579"/>
      <c r="M27" s="1516"/>
      <c r="N27" s="1491"/>
      <c r="O27" s="1522"/>
      <c r="P27" s="1537"/>
      <c r="Q27" s="1493"/>
      <c r="R27" s="1576"/>
      <c r="S27" s="1514"/>
      <c r="T27" s="1488"/>
      <c r="U27" s="1520"/>
      <c r="V27" s="1571"/>
      <c r="W27" s="1516"/>
      <c r="X27" s="1491"/>
      <c r="Y27" s="1522"/>
      <c r="Z27" s="1562"/>
      <c r="AA27" s="1516"/>
      <c r="AB27" s="1491"/>
      <c r="AC27" s="1522"/>
      <c r="AD27" s="1516"/>
      <c r="AE27" s="1522"/>
      <c r="AF27" s="1518"/>
      <c r="AG27" s="1494"/>
      <c r="AH27" s="1554"/>
      <c r="AI27" s="1517">
        <f>'ellátottak önk.'!F18</f>
        <v>3800</v>
      </c>
      <c r="AJ27" s="1495"/>
      <c r="AK27" s="1523"/>
      <c r="AL27" s="1545">
        <f t="shared" si="0"/>
        <v>3800</v>
      </c>
      <c r="AM27" s="955"/>
      <c r="AN27" s="1483"/>
      <c r="AO27" s="212"/>
      <c r="AP27" s="212"/>
    </row>
    <row r="28" spans="1:42" s="211" customFormat="1" ht="13.5" customHeight="1" x14ac:dyDescent="0.2">
      <c r="A28" s="1485"/>
      <c r="B28" s="1486" t="s">
        <v>528</v>
      </c>
      <c r="C28" s="1489" t="s">
        <v>1116</v>
      </c>
      <c r="D28" s="1490"/>
      <c r="E28" s="1490"/>
      <c r="F28" s="1582"/>
      <c r="G28" s="1516"/>
      <c r="H28" s="1491"/>
      <c r="I28" s="1522"/>
      <c r="J28" s="1516"/>
      <c r="K28" s="1491"/>
      <c r="L28" s="1579"/>
      <c r="M28" s="1516"/>
      <c r="N28" s="1491"/>
      <c r="O28" s="1522"/>
      <c r="P28" s="1537"/>
      <c r="Q28" s="1493"/>
      <c r="R28" s="1576"/>
      <c r="S28" s="1514"/>
      <c r="T28" s="1488"/>
      <c r="U28" s="1520"/>
      <c r="V28" s="1571"/>
      <c r="W28" s="1516"/>
      <c r="X28" s="1491"/>
      <c r="Y28" s="1522"/>
      <c r="Z28" s="1562"/>
      <c r="AA28" s="1516"/>
      <c r="AB28" s="1491"/>
      <c r="AC28" s="1522"/>
      <c r="AD28" s="1516"/>
      <c r="AE28" s="1522"/>
      <c r="AF28" s="1518"/>
      <c r="AG28" s="1494"/>
      <c r="AH28" s="1554"/>
      <c r="AI28" s="1517">
        <f>'ellátottak önk.'!F22</f>
        <v>1100</v>
      </c>
      <c r="AJ28" s="1495"/>
      <c r="AK28" s="1523"/>
      <c r="AL28" s="1545">
        <f t="shared" si="0"/>
        <v>1100</v>
      </c>
      <c r="AM28" s="955"/>
      <c r="AN28" s="1483"/>
      <c r="AO28" s="212"/>
      <c r="AP28" s="212"/>
    </row>
    <row r="29" spans="1:42" s="211" customFormat="1" ht="13.5" customHeight="1" x14ac:dyDescent="0.2">
      <c r="A29" s="1485"/>
      <c r="B29" s="1486" t="s">
        <v>529</v>
      </c>
      <c r="C29" s="1489" t="s">
        <v>1012</v>
      </c>
      <c r="D29" s="1490"/>
      <c r="E29" s="1490"/>
      <c r="F29" s="1582"/>
      <c r="G29" s="1516"/>
      <c r="H29" s="1491"/>
      <c r="I29" s="1522"/>
      <c r="J29" s="1516"/>
      <c r="K29" s="1491"/>
      <c r="L29" s="1579"/>
      <c r="M29" s="1516"/>
      <c r="N29" s="1491"/>
      <c r="O29" s="1522"/>
      <c r="P29" s="1537"/>
      <c r="Q29" s="1493"/>
      <c r="R29" s="1576"/>
      <c r="S29" s="1514"/>
      <c r="T29" s="1488"/>
      <c r="U29" s="1520"/>
      <c r="V29" s="1571"/>
      <c r="W29" s="1516"/>
      <c r="X29" s="1491"/>
      <c r="Y29" s="1522"/>
      <c r="Z29" s="1562"/>
      <c r="AA29" s="1516"/>
      <c r="AB29" s="1491"/>
      <c r="AC29" s="1522"/>
      <c r="AD29" s="1516"/>
      <c r="AE29" s="1522"/>
      <c r="AF29" s="1518"/>
      <c r="AG29" s="1494"/>
      <c r="AH29" s="1554"/>
      <c r="AI29" s="1517">
        <f>'ellátottak önk.'!F15</f>
        <v>600</v>
      </c>
      <c r="AJ29" s="1495"/>
      <c r="AK29" s="1523"/>
      <c r="AL29" s="1545">
        <f t="shared" si="0"/>
        <v>600</v>
      </c>
      <c r="AM29" s="955"/>
      <c r="AN29" s="1483"/>
      <c r="AO29" s="212"/>
      <c r="AP29" s="212"/>
    </row>
    <row r="30" spans="1:42" s="211" customFormat="1" ht="13.5" customHeight="1" x14ac:dyDescent="0.2">
      <c r="A30" s="1485"/>
      <c r="B30" s="1486" t="s">
        <v>530</v>
      </c>
      <c r="C30" s="1489" t="s">
        <v>1117</v>
      </c>
      <c r="D30" s="1490"/>
      <c r="E30" s="1490"/>
      <c r="F30" s="1582"/>
      <c r="G30" s="1516"/>
      <c r="H30" s="1491"/>
      <c r="I30" s="1522"/>
      <c r="J30" s="1516"/>
      <c r="K30" s="1491"/>
      <c r="L30" s="1579"/>
      <c r="M30" s="1516"/>
      <c r="N30" s="1491"/>
      <c r="O30" s="1522"/>
      <c r="P30" s="1537"/>
      <c r="Q30" s="1493"/>
      <c r="R30" s="1576"/>
      <c r="S30" s="1514"/>
      <c r="T30" s="1488"/>
      <c r="U30" s="1520"/>
      <c r="V30" s="1571"/>
      <c r="W30" s="1516"/>
      <c r="X30" s="1491"/>
      <c r="Y30" s="1522"/>
      <c r="Z30" s="1562"/>
      <c r="AA30" s="1516"/>
      <c r="AB30" s="1491"/>
      <c r="AC30" s="1522"/>
      <c r="AD30" s="1516"/>
      <c r="AE30" s="1522"/>
      <c r="AF30" s="1518"/>
      <c r="AG30" s="1494"/>
      <c r="AH30" s="1554"/>
      <c r="AI30" s="1517">
        <f>'ellátottak önk.'!F21</f>
        <v>1800</v>
      </c>
      <c r="AJ30" s="1495"/>
      <c r="AK30" s="1523"/>
      <c r="AL30" s="1545">
        <f t="shared" si="0"/>
        <v>1800</v>
      </c>
      <c r="AM30" s="955"/>
      <c r="AN30" s="1483"/>
      <c r="AO30" s="212"/>
      <c r="AP30" s="212"/>
    </row>
    <row r="31" spans="1:42" s="211" customFormat="1" ht="16.5" customHeight="1" x14ac:dyDescent="0.2">
      <c r="A31" s="1485"/>
      <c r="B31" s="1486" t="s">
        <v>531</v>
      </c>
      <c r="C31" s="1489" t="s">
        <v>1014</v>
      </c>
      <c r="D31" s="1490"/>
      <c r="E31" s="1490"/>
      <c r="F31" s="1582"/>
      <c r="G31" s="1516"/>
      <c r="H31" s="1491"/>
      <c r="I31" s="1522"/>
      <c r="J31" s="1516"/>
      <c r="K31" s="1491"/>
      <c r="L31" s="1579"/>
      <c r="M31" s="1516"/>
      <c r="N31" s="1491"/>
      <c r="O31" s="1522"/>
      <c r="P31" s="1537"/>
      <c r="Q31" s="1493"/>
      <c r="R31" s="1576"/>
      <c r="S31" s="1514"/>
      <c r="T31" s="1488"/>
      <c r="U31" s="1520"/>
      <c r="V31" s="1571"/>
      <c r="W31" s="1516"/>
      <c r="X31" s="1491"/>
      <c r="Y31" s="1522"/>
      <c r="Z31" s="1562"/>
      <c r="AA31" s="1516"/>
      <c r="AB31" s="1491"/>
      <c r="AC31" s="1522"/>
      <c r="AD31" s="1516"/>
      <c r="AE31" s="1522"/>
      <c r="AF31" s="1518"/>
      <c r="AG31" s="1494"/>
      <c r="AH31" s="1554"/>
      <c r="AI31" s="1517">
        <f>'ellátottak önk.'!F16</f>
        <v>800</v>
      </c>
      <c r="AJ31" s="1495"/>
      <c r="AK31" s="1523"/>
      <c r="AL31" s="1545">
        <f t="shared" si="0"/>
        <v>800</v>
      </c>
      <c r="AM31" s="1483"/>
      <c r="AN31" s="1483"/>
      <c r="AO31" s="212"/>
      <c r="AP31" s="212"/>
    </row>
    <row r="32" spans="1:42" s="211" customFormat="1" ht="15.75" customHeight="1" x14ac:dyDescent="0.2">
      <c r="A32" s="1485"/>
      <c r="B32" s="1486" t="s">
        <v>532</v>
      </c>
      <c r="C32" s="1489" t="s">
        <v>1015</v>
      </c>
      <c r="D32" s="1490"/>
      <c r="E32" s="1490"/>
      <c r="F32" s="1582"/>
      <c r="G32" s="1516"/>
      <c r="H32" s="1491"/>
      <c r="I32" s="1522"/>
      <c r="J32" s="1516"/>
      <c r="K32" s="1491"/>
      <c r="L32" s="1579"/>
      <c r="M32" s="1516"/>
      <c r="N32" s="1491"/>
      <c r="O32" s="1522"/>
      <c r="P32" s="1537"/>
      <c r="Q32" s="1493"/>
      <c r="R32" s="1576"/>
      <c r="S32" s="1514"/>
      <c r="T32" s="1488"/>
      <c r="U32" s="1520"/>
      <c r="V32" s="1571"/>
      <c r="W32" s="1516"/>
      <c r="X32" s="1491"/>
      <c r="Y32" s="1522"/>
      <c r="Z32" s="1562"/>
      <c r="AA32" s="1516"/>
      <c r="AB32" s="1491"/>
      <c r="AC32" s="1522"/>
      <c r="AD32" s="1516"/>
      <c r="AE32" s="1522"/>
      <c r="AF32" s="1518"/>
      <c r="AG32" s="1494"/>
      <c r="AH32" s="1554"/>
      <c r="AI32" s="1517">
        <v>800</v>
      </c>
      <c r="AJ32" s="1495"/>
      <c r="AK32" s="1523"/>
      <c r="AL32" s="1545">
        <f t="shared" si="0"/>
        <v>800</v>
      </c>
      <c r="AM32" s="1483"/>
      <c r="AN32" s="1483"/>
      <c r="AO32" s="212"/>
      <c r="AP32" s="212"/>
    </row>
    <row r="33" spans="1:42" s="211" customFormat="1" ht="13.5" customHeight="1" x14ac:dyDescent="0.2">
      <c r="A33" s="1485"/>
      <c r="B33" s="1486" t="s">
        <v>533</v>
      </c>
      <c r="C33" s="1489" t="s">
        <v>1018</v>
      </c>
      <c r="D33" s="1490"/>
      <c r="E33" s="1490"/>
      <c r="F33" s="1582"/>
      <c r="G33" s="1516"/>
      <c r="H33" s="1491"/>
      <c r="I33" s="1522"/>
      <c r="J33" s="1516"/>
      <c r="K33" s="1491"/>
      <c r="L33" s="1579"/>
      <c r="M33" s="1516"/>
      <c r="N33" s="1491"/>
      <c r="O33" s="1522"/>
      <c r="P33" s="1527">
        <v>111</v>
      </c>
      <c r="Q33" s="1492"/>
      <c r="R33" s="1575"/>
      <c r="S33" s="1514"/>
      <c r="T33" s="1488"/>
      <c r="U33" s="1520"/>
      <c r="V33" s="1571"/>
      <c r="W33" s="1516"/>
      <c r="X33" s="1491"/>
      <c r="Y33" s="1522"/>
      <c r="Z33" s="1562"/>
      <c r="AA33" s="1516"/>
      <c r="AB33" s="1491"/>
      <c r="AC33" s="1522"/>
      <c r="AD33" s="1516"/>
      <c r="AE33" s="1522"/>
      <c r="AF33" s="1517">
        <f>'ellátottak önk.'!E20</f>
        <v>390</v>
      </c>
      <c r="AG33" s="1495"/>
      <c r="AH33" s="1555"/>
      <c r="AI33" s="1517">
        <f>'ellátottak önk.'!F20</f>
        <v>0</v>
      </c>
      <c r="AJ33" s="1495"/>
      <c r="AK33" s="1523"/>
      <c r="AL33" s="1545">
        <f t="shared" si="0"/>
        <v>501</v>
      </c>
      <c r="AM33" s="1483"/>
      <c r="AN33" s="1483"/>
      <c r="AO33" s="212"/>
      <c r="AP33" s="212"/>
    </row>
    <row r="34" spans="1:42" s="211" customFormat="1" ht="13.5" customHeight="1" x14ac:dyDescent="0.2">
      <c r="A34" s="1485"/>
      <c r="B34" s="1486" t="s">
        <v>534</v>
      </c>
      <c r="C34" s="1489" t="s">
        <v>1013</v>
      </c>
      <c r="D34" s="1490"/>
      <c r="E34" s="1490"/>
      <c r="F34" s="1582"/>
      <c r="G34" s="1516"/>
      <c r="H34" s="1491"/>
      <c r="I34" s="1522"/>
      <c r="J34" s="1516"/>
      <c r="K34" s="1491"/>
      <c r="L34" s="1579"/>
      <c r="M34" s="1516"/>
      <c r="N34" s="1491"/>
      <c r="O34" s="1522"/>
      <c r="P34" s="1537"/>
      <c r="Q34" s="1493"/>
      <c r="R34" s="1576"/>
      <c r="S34" s="1514"/>
      <c r="T34" s="1488"/>
      <c r="U34" s="1520"/>
      <c r="V34" s="1571"/>
      <c r="W34" s="1516"/>
      <c r="X34" s="1491"/>
      <c r="Y34" s="1522"/>
      <c r="Z34" s="1562"/>
      <c r="AA34" s="1516"/>
      <c r="AB34" s="1491"/>
      <c r="AC34" s="1522"/>
      <c r="AD34" s="1516"/>
      <c r="AE34" s="1522"/>
      <c r="AF34" s="1518"/>
      <c r="AG34" s="1494"/>
      <c r="AH34" s="1554"/>
      <c r="AI34" s="1517">
        <f>'ellátottak önk.'!F13</f>
        <v>500</v>
      </c>
      <c r="AJ34" s="1495"/>
      <c r="AK34" s="1523"/>
      <c r="AL34" s="1545">
        <f t="shared" si="0"/>
        <v>500</v>
      </c>
      <c r="AM34" s="1483"/>
      <c r="AN34" s="1483"/>
      <c r="AO34" s="212"/>
      <c r="AP34" s="212"/>
    </row>
    <row r="35" spans="1:42" s="211" customFormat="1" ht="13.5" customHeight="1" x14ac:dyDescent="0.2">
      <c r="A35" s="1485"/>
      <c r="B35" s="1486" t="s">
        <v>535</v>
      </c>
      <c r="C35" s="1489" t="s">
        <v>1110</v>
      </c>
      <c r="D35" s="1490"/>
      <c r="E35" s="1490"/>
      <c r="F35" s="1582"/>
      <c r="G35" s="1516"/>
      <c r="H35" s="1491"/>
      <c r="I35" s="1522"/>
      <c r="J35" s="1516"/>
      <c r="K35" s="1491"/>
      <c r="L35" s="1579"/>
      <c r="M35" s="1516"/>
      <c r="N35" s="1491"/>
      <c r="O35" s="1522"/>
      <c r="P35" s="1537"/>
      <c r="Q35" s="1493"/>
      <c r="R35" s="1576"/>
      <c r="S35" s="1514"/>
      <c r="T35" s="1488"/>
      <c r="U35" s="1520"/>
      <c r="V35" s="1571"/>
      <c r="W35" s="1516"/>
      <c r="X35" s="1491"/>
      <c r="Y35" s="1522"/>
      <c r="Z35" s="1562"/>
      <c r="AA35" s="1516"/>
      <c r="AB35" s="1491"/>
      <c r="AC35" s="1522"/>
      <c r="AD35" s="1516"/>
      <c r="AE35" s="1522"/>
      <c r="AF35" s="1517"/>
      <c r="AG35" s="1495"/>
      <c r="AH35" s="1555"/>
      <c r="AI35" s="1517">
        <f>'ellátottak önk.'!F23</f>
        <v>350</v>
      </c>
      <c r="AJ35" s="1495"/>
      <c r="AK35" s="1523"/>
      <c r="AL35" s="1545">
        <f t="shared" si="0"/>
        <v>350</v>
      </c>
      <c r="AM35" s="1483"/>
      <c r="AN35" s="1483"/>
      <c r="AO35" s="212"/>
      <c r="AP35" s="212"/>
    </row>
    <row r="36" spans="1:42" s="211" customFormat="1" ht="15" customHeight="1" x14ac:dyDescent="0.2">
      <c r="A36" s="1485"/>
      <c r="B36" s="1486" t="s">
        <v>552</v>
      </c>
      <c r="C36" s="992" t="s">
        <v>940</v>
      </c>
      <c r="D36" s="1478"/>
      <c r="E36" s="1478"/>
      <c r="F36" s="1577"/>
      <c r="G36" s="1525"/>
      <c r="H36" s="1478"/>
      <c r="I36" s="1521"/>
      <c r="J36" s="1525"/>
      <c r="K36" s="1478"/>
      <c r="L36" s="1577"/>
      <c r="M36" s="1525"/>
      <c r="N36" s="1478"/>
      <c r="O36" s="1521"/>
      <c r="P36" s="1515">
        <v>6431</v>
      </c>
      <c r="Q36" s="956"/>
      <c r="R36" s="1556"/>
      <c r="S36" s="1515">
        <v>7330</v>
      </c>
      <c r="T36" s="956"/>
      <c r="U36" s="1531"/>
      <c r="V36" s="1566"/>
      <c r="W36" s="1525"/>
      <c r="X36" s="1478"/>
      <c r="Y36" s="1521"/>
      <c r="Z36" s="1566"/>
      <c r="AA36" s="1525"/>
      <c r="AB36" s="1478"/>
      <c r="AC36" s="1521"/>
      <c r="AD36" s="1525"/>
      <c r="AE36" s="1521"/>
      <c r="AF36" s="1515"/>
      <c r="AG36" s="956"/>
      <c r="AH36" s="1556"/>
      <c r="AI36" s="1515"/>
      <c r="AJ36" s="956"/>
      <c r="AK36" s="1531"/>
      <c r="AL36" s="993">
        <f t="shared" si="0"/>
        <v>13761</v>
      </c>
      <c r="AM36" s="1483"/>
      <c r="AN36" s="1483"/>
      <c r="AO36" s="212"/>
      <c r="AP36" s="212"/>
    </row>
    <row r="37" spans="1:42" s="211" customFormat="1" ht="15" customHeight="1" x14ac:dyDescent="0.2">
      <c r="A37" s="1485"/>
      <c r="B37" s="1486" t="s">
        <v>553</v>
      </c>
      <c r="C37" s="992" t="s">
        <v>1118</v>
      </c>
      <c r="D37" s="1478"/>
      <c r="E37" s="1478"/>
      <c r="F37" s="1577"/>
      <c r="G37" s="1525"/>
      <c r="H37" s="1478"/>
      <c r="I37" s="1521"/>
      <c r="J37" s="1525"/>
      <c r="K37" s="1478"/>
      <c r="L37" s="1577"/>
      <c r="M37" s="1525"/>
      <c r="N37" s="1478"/>
      <c r="O37" s="1521"/>
      <c r="P37" s="1515">
        <v>288</v>
      </c>
      <c r="Q37" s="956"/>
      <c r="R37" s="1556"/>
      <c r="S37" s="1515">
        <v>13763</v>
      </c>
      <c r="T37" s="956"/>
      <c r="U37" s="1531"/>
      <c r="V37" s="1566"/>
      <c r="W37" s="1525"/>
      <c r="X37" s="1478"/>
      <c r="Y37" s="1521"/>
      <c r="Z37" s="1566"/>
      <c r="AA37" s="1525"/>
      <c r="AB37" s="1478"/>
      <c r="AC37" s="1521"/>
      <c r="AD37" s="1525"/>
      <c r="AE37" s="1521"/>
      <c r="AF37" s="1515"/>
      <c r="AG37" s="956"/>
      <c r="AH37" s="1556"/>
      <c r="AI37" s="1515"/>
      <c r="AJ37" s="956"/>
      <c r="AK37" s="1531"/>
      <c r="AL37" s="993">
        <f t="shared" si="0"/>
        <v>14051</v>
      </c>
      <c r="AM37" s="1483"/>
      <c r="AN37" s="1483"/>
      <c r="AO37" s="212"/>
      <c r="AP37" s="212"/>
    </row>
    <row r="38" spans="1:42" s="211" customFormat="1" ht="15" customHeight="1" x14ac:dyDescent="0.2">
      <c r="A38" s="1485"/>
      <c r="B38" s="1486" t="s">
        <v>554</v>
      </c>
      <c r="C38" s="992" t="s">
        <v>1119</v>
      </c>
      <c r="D38" s="956">
        <v>34233</v>
      </c>
      <c r="E38" s="956"/>
      <c r="F38" s="1556"/>
      <c r="G38" s="1515"/>
      <c r="H38" s="956"/>
      <c r="I38" s="1531"/>
      <c r="J38" s="1515">
        <v>10704</v>
      </c>
      <c r="K38" s="956"/>
      <c r="L38" s="1556"/>
      <c r="M38" s="1515"/>
      <c r="N38" s="956"/>
      <c r="O38" s="1531"/>
      <c r="P38" s="1515">
        <v>1220</v>
      </c>
      <c r="Q38" s="956"/>
      <c r="R38" s="1556"/>
      <c r="S38" s="1515"/>
      <c r="T38" s="956"/>
      <c r="U38" s="1531"/>
      <c r="V38" s="1566"/>
      <c r="W38" s="1525"/>
      <c r="X38" s="1478"/>
      <c r="Y38" s="1521"/>
      <c r="Z38" s="1566"/>
      <c r="AA38" s="1525"/>
      <c r="AB38" s="1478"/>
      <c r="AC38" s="1521"/>
      <c r="AD38" s="1525"/>
      <c r="AE38" s="1521"/>
      <c r="AF38" s="1515"/>
      <c r="AG38" s="956"/>
      <c r="AH38" s="1556"/>
      <c r="AI38" s="1515"/>
      <c r="AJ38" s="956"/>
      <c r="AK38" s="1531"/>
      <c r="AL38" s="993">
        <f t="shared" si="0"/>
        <v>46157</v>
      </c>
      <c r="AM38" s="955"/>
      <c r="AN38" s="1483"/>
      <c r="AO38" s="212"/>
      <c r="AP38" s="212"/>
    </row>
    <row r="39" spans="1:42" s="211" customFormat="1" ht="15" customHeight="1" x14ac:dyDescent="0.2">
      <c r="A39" s="1485"/>
      <c r="B39" s="1486" t="s">
        <v>555</v>
      </c>
      <c r="C39" s="992" t="s">
        <v>934</v>
      </c>
      <c r="D39" s="1478"/>
      <c r="E39" s="1478"/>
      <c r="F39" s="1577"/>
      <c r="G39" s="1515">
        <v>900</v>
      </c>
      <c r="H39" s="956"/>
      <c r="I39" s="1531"/>
      <c r="J39" s="1515"/>
      <c r="K39" s="956"/>
      <c r="L39" s="1556"/>
      <c r="M39" s="1515">
        <v>540</v>
      </c>
      <c r="N39" s="956"/>
      <c r="O39" s="1531"/>
      <c r="P39" s="1515"/>
      <c r="Q39" s="956"/>
      <c r="R39" s="1556"/>
      <c r="S39" s="1515">
        <v>3616</v>
      </c>
      <c r="T39" s="956"/>
      <c r="U39" s="1531"/>
      <c r="V39" s="1573"/>
      <c r="W39" s="1525"/>
      <c r="X39" s="1478"/>
      <c r="Y39" s="1521"/>
      <c r="Z39" s="1566"/>
      <c r="AA39" s="1525"/>
      <c r="AB39" s="1478"/>
      <c r="AC39" s="1521"/>
      <c r="AD39" s="1525"/>
      <c r="AE39" s="1521"/>
      <c r="AF39" s="1515"/>
      <c r="AG39" s="956"/>
      <c r="AH39" s="1556"/>
      <c r="AI39" s="1515"/>
      <c r="AJ39" s="956"/>
      <c r="AK39" s="1531"/>
      <c r="AL39" s="993">
        <f t="shared" si="0"/>
        <v>5056</v>
      </c>
      <c r="AM39" s="955"/>
      <c r="AN39" s="1483"/>
      <c r="AO39" s="212"/>
      <c r="AP39" s="212"/>
    </row>
    <row r="40" spans="1:42" s="211" customFormat="1" ht="15" customHeight="1" x14ac:dyDescent="0.2">
      <c r="A40" s="1485"/>
      <c r="B40" s="1486" t="s">
        <v>556</v>
      </c>
      <c r="C40" s="992" t="s">
        <v>1123</v>
      </c>
      <c r="D40" s="1478"/>
      <c r="E40" s="1478"/>
      <c r="F40" s="1577"/>
      <c r="G40" s="1515">
        <v>4949</v>
      </c>
      <c r="H40" s="956"/>
      <c r="I40" s="1531"/>
      <c r="J40" s="1515"/>
      <c r="K40" s="956"/>
      <c r="L40" s="1556"/>
      <c r="M40" s="1515">
        <v>5304</v>
      </c>
      <c r="N40" s="956"/>
      <c r="O40" s="1531"/>
      <c r="P40" s="1515"/>
      <c r="Q40" s="956"/>
      <c r="R40" s="1556"/>
      <c r="S40" s="1515">
        <v>4785</v>
      </c>
      <c r="T40" s="956"/>
      <c r="U40" s="1531"/>
      <c r="V40" s="1573"/>
      <c r="W40" s="1525"/>
      <c r="X40" s="1478"/>
      <c r="Y40" s="1521"/>
      <c r="Z40" s="1566"/>
      <c r="AA40" s="1525"/>
      <c r="AB40" s="1478"/>
      <c r="AC40" s="1521"/>
      <c r="AD40" s="1525"/>
      <c r="AE40" s="1521"/>
      <c r="AF40" s="1515"/>
      <c r="AG40" s="956"/>
      <c r="AH40" s="1556"/>
      <c r="AI40" s="1515"/>
      <c r="AJ40" s="956"/>
      <c r="AK40" s="1531"/>
      <c r="AL40" s="993">
        <f t="shared" si="0"/>
        <v>15038</v>
      </c>
      <c r="AM40" s="955"/>
      <c r="AN40" s="1483"/>
      <c r="AO40" s="212"/>
      <c r="AP40" s="212"/>
    </row>
    <row r="41" spans="1:42" s="211" customFormat="1" ht="15" customHeight="1" x14ac:dyDescent="0.2">
      <c r="A41" s="1485"/>
      <c r="B41" s="1486" t="s">
        <v>557</v>
      </c>
      <c r="C41" s="1499" t="s">
        <v>1121</v>
      </c>
      <c r="D41" s="1500"/>
      <c r="E41" s="1500"/>
      <c r="F41" s="1583"/>
      <c r="G41" s="1526">
        <v>2880</v>
      </c>
      <c r="H41" s="988"/>
      <c r="I41" s="1532"/>
      <c r="J41" s="1526"/>
      <c r="K41" s="988"/>
      <c r="L41" s="1557"/>
      <c r="M41" s="1526">
        <v>720</v>
      </c>
      <c r="N41" s="988"/>
      <c r="O41" s="1532"/>
      <c r="P41" s="1526"/>
      <c r="Q41" s="988"/>
      <c r="R41" s="1557"/>
      <c r="S41" s="1526">
        <v>8272</v>
      </c>
      <c r="T41" s="988"/>
      <c r="U41" s="1532"/>
      <c r="V41" s="1567"/>
      <c r="W41" s="1526"/>
      <c r="X41" s="988"/>
      <c r="Y41" s="1532"/>
      <c r="Z41" s="1567"/>
      <c r="AA41" s="1526"/>
      <c r="AB41" s="988"/>
      <c r="AC41" s="1532"/>
      <c r="AD41" s="1526"/>
      <c r="AE41" s="1532"/>
      <c r="AF41" s="1526"/>
      <c r="AG41" s="988"/>
      <c r="AH41" s="1557"/>
      <c r="AI41" s="1526"/>
      <c r="AJ41" s="988"/>
      <c r="AK41" s="1532"/>
      <c r="AL41" s="1547">
        <f t="shared" si="0"/>
        <v>11872</v>
      </c>
      <c r="AM41" s="955"/>
      <c r="AN41" s="1483"/>
      <c r="AO41" s="212"/>
      <c r="AP41" s="212"/>
    </row>
    <row r="42" spans="1:42" s="211" customFormat="1" ht="15" customHeight="1" x14ac:dyDescent="0.2">
      <c r="A42" s="1485"/>
      <c r="B42" s="1486" t="s">
        <v>558</v>
      </c>
      <c r="C42" s="992" t="s">
        <v>935</v>
      </c>
      <c r="D42" s="1478"/>
      <c r="E42" s="1478"/>
      <c r="F42" s="1577"/>
      <c r="G42" s="1525"/>
      <c r="H42" s="1478"/>
      <c r="I42" s="1521"/>
      <c r="J42" s="1525"/>
      <c r="K42" s="1478"/>
      <c r="L42" s="1577"/>
      <c r="M42" s="1525"/>
      <c r="N42" s="1478"/>
      <c r="O42" s="1521"/>
      <c r="P42" s="1525"/>
      <c r="Q42" s="1478"/>
      <c r="R42" s="1577"/>
      <c r="S42" s="1515">
        <v>15928</v>
      </c>
      <c r="T42" s="956"/>
      <c r="U42" s="1531"/>
      <c r="V42" s="1566"/>
      <c r="W42" s="1525"/>
      <c r="X42" s="1478"/>
      <c r="Y42" s="1521"/>
      <c r="Z42" s="1566"/>
      <c r="AA42" s="1525"/>
      <c r="AB42" s="1478"/>
      <c r="AC42" s="1521"/>
      <c r="AD42" s="1525"/>
      <c r="AE42" s="1521"/>
      <c r="AF42" s="1515"/>
      <c r="AG42" s="956"/>
      <c r="AH42" s="1556"/>
      <c r="AI42" s="1515"/>
      <c r="AJ42" s="956"/>
      <c r="AK42" s="1531"/>
      <c r="AL42" s="993">
        <f t="shared" si="0"/>
        <v>15928</v>
      </c>
      <c r="AM42" s="955"/>
      <c r="AN42" s="1483"/>
      <c r="AO42" s="212"/>
      <c r="AP42" s="212"/>
    </row>
    <row r="43" spans="1:42" s="211" customFormat="1" ht="15" customHeight="1" x14ac:dyDescent="0.2">
      <c r="A43" s="1485"/>
      <c r="B43" s="1486" t="s">
        <v>559</v>
      </c>
      <c r="C43" s="992" t="s">
        <v>1113</v>
      </c>
      <c r="D43" s="1478"/>
      <c r="E43" s="1478"/>
      <c r="F43" s="1577"/>
      <c r="G43" s="1525"/>
      <c r="H43" s="1478"/>
      <c r="I43" s="1521"/>
      <c r="J43" s="1525"/>
      <c r="K43" s="1478"/>
      <c r="L43" s="1577"/>
      <c r="M43" s="1525"/>
      <c r="N43" s="1478"/>
      <c r="O43" s="1521"/>
      <c r="P43" s="1515">
        <v>6833</v>
      </c>
      <c r="Q43" s="956"/>
      <c r="R43" s="1556"/>
      <c r="S43" s="1525"/>
      <c r="T43" s="1478"/>
      <c r="U43" s="1521"/>
      <c r="V43" s="1566"/>
      <c r="W43" s="1525"/>
      <c r="X43" s="1478"/>
      <c r="Y43" s="1521"/>
      <c r="Z43" s="1566"/>
      <c r="AA43" s="1525"/>
      <c r="AB43" s="1478"/>
      <c r="AC43" s="1521"/>
      <c r="AD43" s="1525"/>
      <c r="AE43" s="1521"/>
      <c r="AF43" s="1515"/>
      <c r="AG43" s="956"/>
      <c r="AH43" s="1556"/>
      <c r="AI43" s="1515"/>
      <c r="AJ43" s="956"/>
      <c r="AK43" s="1531"/>
      <c r="AL43" s="993">
        <f t="shared" ref="AL43:AL60" si="1">SUM(D43:AI43)</f>
        <v>6833</v>
      </c>
      <c r="AM43" s="955"/>
      <c r="AN43" s="1483"/>
      <c r="AO43" s="212"/>
      <c r="AP43" s="212"/>
    </row>
    <row r="44" spans="1:42" s="211" customFormat="1" ht="15" customHeight="1" x14ac:dyDescent="0.2">
      <c r="A44" s="1485"/>
      <c r="B44" s="1486" t="s">
        <v>560</v>
      </c>
      <c r="C44" s="992" t="s">
        <v>1120</v>
      </c>
      <c r="D44" s="956">
        <v>0</v>
      </c>
      <c r="E44" s="956"/>
      <c r="F44" s="1556"/>
      <c r="G44" s="1515"/>
      <c r="H44" s="956"/>
      <c r="I44" s="1531"/>
      <c r="J44" s="1515">
        <v>0</v>
      </c>
      <c r="K44" s="956"/>
      <c r="L44" s="1556"/>
      <c r="M44" s="1525"/>
      <c r="N44" s="1478"/>
      <c r="O44" s="1521"/>
      <c r="P44" s="1515">
        <v>3361</v>
      </c>
      <c r="Q44" s="956"/>
      <c r="R44" s="1556"/>
      <c r="S44" s="1525"/>
      <c r="T44" s="1478"/>
      <c r="U44" s="1521"/>
      <c r="V44" s="1566"/>
      <c r="W44" s="1525"/>
      <c r="X44" s="1478"/>
      <c r="Y44" s="1521"/>
      <c r="Z44" s="1566"/>
      <c r="AA44" s="1525"/>
      <c r="AB44" s="1478"/>
      <c r="AC44" s="1521"/>
      <c r="AD44" s="1525"/>
      <c r="AE44" s="1521"/>
      <c r="AF44" s="1515"/>
      <c r="AG44" s="956"/>
      <c r="AH44" s="1556"/>
      <c r="AI44" s="1515"/>
      <c r="AJ44" s="956"/>
      <c r="AK44" s="1531"/>
      <c r="AL44" s="993">
        <f t="shared" si="1"/>
        <v>3361</v>
      </c>
      <c r="AM44" s="1483"/>
      <c r="AN44" s="1501"/>
      <c r="AO44" s="212"/>
      <c r="AP44" s="212"/>
    </row>
    <row r="45" spans="1:42" s="211" customFormat="1" ht="15" customHeight="1" x14ac:dyDescent="0.2">
      <c r="A45" s="1485"/>
      <c r="B45" s="1486" t="s">
        <v>612</v>
      </c>
      <c r="C45" s="1489" t="s">
        <v>936</v>
      </c>
      <c r="D45" s="1492">
        <v>11372</v>
      </c>
      <c r="E45" s="1492"/>
      <c r="F45" s="1575"/>
      <c r="G45" s="1527">
        <v>2755</v>
      </c>
      <c r="H45" s="1492"/>
      <c r="I45" s="1533"/>
      <c r="J45" s="1527">
        <v>2814</v>
      </c>
      <c r="K45" s="1492"/>
      <c r="L45" s="1575"/>
      <c r="M45" s="1515">
        <v>546</v>
      </c>
      <c r="N45" s="956"/>
      <c r="O45" s="1531"/>
      <c r="P45" s="1527">
        <f>15897+548</f>
        <v>16445</v>
      </c>
      <c r="Q45" s="1492"/>
      <c r="R45" s="1575"/>
      <c r="S45" s="1527"/>
      <c r="T45" s="1492"/>
      <c r="U45" s="1533"/>
      <c r="V45" s="1572"/>
      <c r="W45" s="1518"/>
      <c r="X45" s="1494"/>
      <c r="Y45" s="1524"/>
      <c r="Z45" s="1563"/>
      <c r="AA45" s="1518"/>
      <c r="AB45" s="1494"/>
      <c r="AC45" s="1524"/>
      <c r="AD45" s="1518"/>
      <c r="AE45" s="1524"/>
      <c r="AF45" s="1518"/>
      <c r="AG45" s="1494"/>
      <c r="AH45" s="1554"/>
      <c r="AI45" s="1518"/>
      <c r="AJ45" s="1494"/>
      <c r="AK45" s="1524"/>
      <c r="AL45" s="993">
        <f t="shared" si="1"/>
        <v>33932</v>
      </c>
      <c r="AM45" s="1483"/>
      <c r="AN45" s="1501"/>
      <c r="AO45" s="212"/>
      <c r="AP45" s="212"/>
    </row>
    <row r="46" spans="1:42" s="211" customFormat="1" ht="15" customHeight="1" x14ac:dyDescent="0.2">
      <c r="A46" s="1485"/>
      <c r="B46" s="1486" t="s">
        <v>613</v>
      </c>
      <c r="C46" s="1502" t="s">
        <v>937</v>
      </c>
      <c r="D46" s="1490"/>
      <c r="E46" s="1490"/>
      <c r="F46" s="1582"/>
      <c r="G46" s="1516"/>
      <c r="H46" s="1491"/>
      <c r="I46" s="1522"/>
      <c r="J46" s="1516"/>
      <c r="K46" s="1491"/>
      <c r="L46" s="1579"/>
      <c r="M46" s="1516"/>
      <c r="N46" s="1491"/>
      <c r="O46" s="1522"/>
      <c r="P46" s="1537"/>
      <c r="Q46" s="1493"/>
      <c r="R46" s="1576"/>
      <c r="S46" s="1529">
        <v>6092</v>
      </c>
      <c r="T46" s="1479"/>
      <c r="U46" s="1535"/>
      <c r="V46" s="1571"/>
      <c r="W46" s="1516"/>
      <c r="X46" s="1491"/>
      <c r="Y46" s="1522"/>
      <c r="Z46" s="1562"/>
      <c r="AA46" s="1516"/>
      <c r="AB46" s="1491"/>
      <c r="AC46" s="1522"/>
      <c r="AD46" s="1516"/>
      <c r="AE46" s="1522"/>
      <c r="AF46" s="1518"/>
      <c r="AG46" s="1494"/>
      <c r="AH46" s="1554"/>
      <c r="AI46" s="1518"/>
      <c r="AJ46" s="1494"/>
      <c r="AK46" s="1524"/>
      <c r="AL46" s="1545">
        <f t="shared" si="1"/>
        <v>6092</v>
      </c>
      <c r="AM46" s="1483"/>
      <c r="AN46" s="1501"/>
      <c r="AO46" s="212"/>
      <c r="AP46" s="212"/>
    </row>
    <row r="47" spans="1:42" s="211" customFormat="1" ht="15" customHeight="1" x14ac:dyDescent="0.2">
      <c r="A47" s="1485"/>
      <c r="B47" s="1486" t="s">
        <v>614</v>
      </c>
      <c r="C47" s="1487" t="s">
        <v>941</v>
      </c>
      <c r="D47" s="1488"/>
      <c r="E47" s="1488"/>
      <c r="F47" s="1578"/>
      <c r="G47" s="1514"/>
      <c r="H47" s="1488"/>
      <c r="I47" s="1520"/>
      <c r="J47" s="1514"/>
      <c r="K47" s="1488"/>
      <c r="L47" s="1578"/>
      <c r="M47" s="1514"/>
      <c r="N47" s="1488"/>
      <c r="O47" s="1520"/>
      <c r="P47" s="1514"/>
      <c r="Q47" s="1488"/>
      <c r="R47" s="1578"/>
      <c r="S47" s="1529">
        <f>2515+1134</f>
        <v>3649</v>
      </c>
      <c r="T47" s="1479"/>
      <c r="U47" s="1535"/>
      <c r="V47" s="1561"/>
      <c r="W47" s="1514"/>
      <c r="X47" s="1488"/>
      <c r="Y47" s="1520"/>
      <c r="Z47" s="1561"/>
      <c r="AA47" s="1514"/>
      <c r="AB47" s="1488"/>
      <c r="AC47" s="1520"/>
      <c r="AD47" s="1514"/>
      <c r="AE47" s="1520"/>
      <c r="AF47" s="1529"/>
      <c r="AG47" s="1479"/>
      <c r="AH47" s="1553"/>
      <c r="AI47" s="1529"/>
      <c r="AJ47" s="1479"/>
      <c r="AK47" s="1535"/>
      <c r="AL47" s="1545">
        <f t="shared" si="1"/>
        <v>3649</v>
      </c>
      <c r="AM47" s="1483"/>
      <c r="AN47" s="1501"/>
      <c r="AO47" s="212"/>
      <c r="AP47" s="212"/>
    </row>
    <row r="48" spans="1:42" s="211" customFormat="1" ht="15" customHeight="1" x14ac:dyDescent="0.2">
      <c r="A48" s="1485"/>
      <c r="B48" s="1486" t="s">
        <v>615</v>
      </c>
      <c r="C48" s="992" t="s">
        <v>1122</v>
      </c>
      <c r="D48" s="1478"/>
      <c r="E48" s="1478"/>
      <c r="F48" s="1577"/>
      <c r="G48" s="1525"/>
      <c r="H48" s="1478"/>
      <c r="I48" s="1521"/>
      <c r="J48" s="1525"/>
      <c r="K48" s="1478"/>
      <c r="L48" s="1577"/>
      <c r="M48" s="1525"/>
      <c r="N48" s="1478"/>
      <c r="O48" s="1521"/>
      <c r="P48" s="1515">
        <f>20530-5939</f>
        <v>14591</v>
      </c>
      <c r="Q48" s="956"/>
      <c r="R48" s="1556"/>
      <c r="S48" s="1525"/>
      <c r="T48" s="1478"/>
      <c r="U48" s="1521"/>
      <c r="V48" s="1566"/>
      <c r="W48" s="1525"/>
      <c r="X48" s="1478"/>
      <c r="Y48" s="1521"/>
      <c r="Z48" s="1566"/>
      <c r="AA48" s="1525"/>
      <c r="AB48" s="1478"/>
      <c r="AC48" s="1521"/>
      <c r="AD48" s="1525"/>
      <c r="AE48" s="1521"/>
      <c r="AF48" s="1515"/>
      <c r="AG48" s="956"/>
      <c r="AH48" s="1556"/>
      <c r="AI48" s="1515"/>
      <c r="AJ48" s="956"/>
      <c r="AK48" s="1531"/>
      <c r="AL48" s="993">
        <f t="shared" si="1"/>
        <v>14591</v>
      </c>
      <c r="AM48" s="1503"/>
      <c r="AN48" s="1483"/>
      <c r="AO48" s="212"/>
      <c r="AP48" s="212"/>
    </row>
    <row r="49" spans="1:42" s="211" customFormat="1" ht="15" customHeight="1" x14ac:dyDescent="0.2">
      <c r="A49" s="1485"/>
      <c r="B49" s="1486" t="s">
        <v>112</v>
      </c>
      <c r="C49" s="992" t="s">
        <v>1114</v>
      </c>
      <c r="D49" s="1478"/>
      <c r="E49" s="1478"/>
      <c r="F49" s="1577"/>
      <c r="G49" s="1525"/>
      <c r="H49" s="1478"/>
      <c r="I49" s="1521"/>
      <c r="J49" s="1525"/>
      <c r="K49" s="1478"/>
      <c r="L49" s="1577"/>
      <c r="M49" s="1525"/>
      <c r="N49" s="1478"/>
      <c r="O49" s="1521"/>
      <c r="P49" s="1515">
        <v>64008</v>
      </c>
      <c r="Q49" s="956"/>
      <c r="R49" s="1556"/>
      <c r="S49" s="1515">
        <v>6648</v>
      </c>
      <c r="T49" s="956"/>
      <c r="U49" s="1531"/>
      <c r="V49" s="1566"/>
      <c r="W49" s="1525"/>
      <c r="X49" s="1478"/>
      <c r="Y49" s="1521"/>
      <c r="Z49" s="1566"/>
      <c r="AA49" s="1525"/>
      <c r="AB49" s="1478"/>
      <c r="AC49" s="1521"/>
      <c r="AD49" s="1525"/>
      <c r="AE49" s="1521"/>
      <c r="AF49" s="1515"/>
      <c r="AG49" s="956"/>
      <c r="AH49" s="1556"/>
      <c r="AI49" s="1515"/>
      <c r="AJ49" s="956"/>
      <c r="AK49" s="1531"/>
      <c r="AL49" s="993">
        <f t="shared" si="1"/>
        <v>70656</v>
      </c>
      <c r="AM49" s="1503"/>
      <c r="AN49" s="1483"/>
      <c r="AO49" s="212"/>
      <c r="AP49" s="212"/>
    </row>
    <row r="50" spans="1:42" s="211" customFormat="1" ht="24" customHeight="1" x14ac:dyDescent="0.2">
      <c r="A50" s="1485"/>
      <c r="B50" s="1486" t="s">
        <v>640</v>
      </c>
      <c r="C50" s="1489" t="s">
        <v>995</v>
      </c>
      <c r="D50" s="1504"/>
      <c r="E50" s="1504"/>
      <c r="F50" s="1581"/>
      <c r="G50" s="1528"/>
      <c r="H50" s="1504"/>
      <c r="I50" s="1534"/>
      <c r="J50" s="1528"/>
      <c r="K50" s="1504"/>
      <c r="L50" s="1581"/>
      <c r="M50" s="1528"/>
      <c r="N50" s="1504"/>
      <c r="O50" s="1534"/>
      <c r="P50" s="1538">
        <v>5000</v>
      </c>
      <c r="Q50" s="1505"/>
      <c r="R50" s="1558"/>
      <c r="S50" s="1528"/>
      <c r="T50" s="1504"/>
      <c r="U50" s="1534"/>
      <c r="V50" s="1568"/>
      <c r="W50" s="1528"/>
      <c r="X50" s="1504"/>
      <c r="Y50" s="1534"/>
      <c r="Z50" s="1568"/>
      <c r="AA50" s="1528"/>
      <c r="AB50" s="1504"/>
      <c r="AC50" s="1534"/>
      <c r="AD50" s="1528"/>
      <c r="AE50" s="1534"/>
      <c r="AF50" s="1538"/>
      <c r="AG50" s="1505"/>
      <c r="AH50" s="1558"/>
      <c r="AI50" s="1538"/>
      <c r="AJ50" s="1505"/>
      <c r="AK50" s="1550"/>
      <c r="AL50" s="1548">
        <f t="shared" si="1"/>
        <v>5000</v>
      </c>
      <c r="AM50" s="1503"/>
      <c r="AN50" s="1483"/>
      <c r="AO50" s="212"/>
      <c r="AP50" s="212"/>
    </row>
    <row r="51" spans="1:42" s="211" customFormat="1" ht="24" customHeight="1" x14ac:dyDescent="0.2">
      <c r="A51" s="1485"/>
      <c r="B51" s="1486" t="s">
        <v>641</v>
      </c>
      <c r="C51" s="989" t="s">
        <v>1053</v>
      </c>
      <c r="D51" s="1488"/>
      <c r="E51" s="1488"/>
      <c r="F51" s="1578"/>
      <c r="G51" s="1514"/>
      <c r="H51" s="1488"/>
      <c r="I51" s="1520"/>
      <c r="J51" s="1514"/>
      <c r="K51" s="1488"/>
      <c r="L51" s="1578"/>
      <c r="M51" s="1514"/>
      <c r="N51" s="1488"/>
      <c r="O51" s="1520"/>
      <c r="P51" s="1529">
        <v>5000</v>
      </c>
      <c r="Q51" s="1479"/>
      <c r="R51" s="1553"/>
      <c r="S51" s="1514"/>
      <c r="T51" s="1488"/>
      <c r="U51" s="1520"/>
      <c r="V51" s="1561"/>
      <c r="W51" s="1514"/>
      <c r="X51" s="1488"/>
      <c r="Y51" s="1520"/>
      <c r="Z51" s="1561"/>
      <c r="AA51" s="1514"/>
      <c r="AB51" s="1488"/>
      <c r="AC51" s="1520"/>
      <c r="AD51" s="1514"/>
      <c r="AE51" s="1520"/>
      <c r="AF51" s="1529"/>
      <c r="AG51" s="1479"/>
      <c r="AH51" s="1553"/>
      <c r="AI51" s="1529"/>
      <c r="AJ51" s="1479"/>
      <c r="AK51" s="1535"/>
      <c r="AL51" s="1545">
        <f t="shared" si="1"/>
        <v>5000</v>
      </c>
      <c r="AM51" s="1503"/>
      <c r="AN51" s="1483"/>
      <c r="AO51" s="212"/>
      <c r="AP51" s="212"/>
    </row>
    <row r="52" spans="1:42" s="211" customFormat="1" ht="17.25" customHeight="1" x14ac:dyDescent="0.2">
      <c r="A52" s="1485"/>
      <c r="B52" s="1486" t="s">
        <v>115</v>
      </c>
      <c r="C52" s="989" t="s">
        <v>938</v>
      </c>
      <c r="D52" s="1478"/>
      <c r="E52" s="1478"/>
      <c r="F52" s="1577"/>
      <c r="G52" s="1529">
        <v>1844</v>
      </c>
      <c r="H52" s="1479"/>
      <c r="I52" s="1535"/>
      <c r="J52" s="1529"/>
      <c r="K52" s="1479"/>
      <c r="L52" s="1553"/>
      <c r="M52" s="1529">
        <v>389</v>
      </c>
      <c r="N52" s="1479"/>
      <c r="O52" s="1535"/>
      <c r="P52" s="1529">
        <v>350</v>
      </c>
      <c r="Q52" s="1479"/>
      <c r="R52" s="1553"/>
      <c r="S52" s="1514"/>
      <c r="T52" s="1488"/>
      <c r="U52" s="1520"/>
      <c r="V52" s="1561"/>
      <c r="W52" s="1514"/>
      <c r="X52" s="1488"/>
      <c r="Y52" s="1520"/>
      <c r="Z52" s="1561"/>
      <c r="AA52" s="1514"/>
      <c r="AB52" s="1488"/>
      <c r="AC52" s="1520"/>
      <c r="AD52" s="1514"/>
      <c r="AE52" s="1520"/>
      <c r="AF52" s="1529"/>
      <c r="AG52" s="1479"/>
      <c r="AH52" s="1553"/>
      <c r="AI52" s="1529"/>
      <c r="AJ52" s="1479"/>
      <c r="AK52" s="1535"/>
      <c r="AL52" s="1545">
        <f t="shared" si="1"/>
        <v>2583</v>
      </c>
      <c r="AM52" s="1503"/>
      <c r="AN52" s="1483"/>
      <c r="AO52" s="212"/>
      <c r="AP52" s="212"/>
    </row>
    <row r="53" spans="1:42" s="211" customFormat="1" ht="17.25" customHeight="1" x14ac:dyDescent="0.2">
      <c r="A53" s="1485"/>
      <c r="B53" s="1486" t="s">
        <v>116</v>
      </c>
      <c r="C53" s="1489" t="s">
        <v>1111</v>
      </c>
      <c r="D53" s="1490"/>
      <c r="E53" s="1490"/>
      <c r="F53" s="1582"/>
      <c r="G53" s="1516"/>
      <c r="H53" s="1491"/>
      <c r="I53" s="1522"/>
      <c r="J53" s="1516"/>
      <c r="K53" s="1491"/>
      <c r="L53" s="1579"/>
      <c r="M53" s="1516"/>
      <c r="N53" s="1491"/>
      <c r="O53" s="1522"/>
      <c r="P53" s="1537"/>
      <c r="Q53" s="1493"/>
      <c r="R53" s="1576"/>
      <c r="S53" s="1529">
        <v>400</v>
      </c>
      <c r="T53" s="1479"/>
      <c r="U53" s="1535"/>
      <c r="V53" s="1571"/>
      <c r="W53" s="1516"/>
      <c r="X53" s="1491"/>
      <c r="Y53" s="1522"/>
      <c r="Z53" s="1562"/>
      <c r="AA53" s="1516"/>
      <c r="AB53" s="1491"/>
      <c r="AC53" s="1522"/>
      <c r="AD53" s="1516"/>
      <c r="AE53" s="1522"/>
      <c r="AF53" s="1517"/>
      <c r="AG53" s="1495"/>
      <c r="AH53" s="1555"/>
      <c r="AI53" s="1551"/>
      <c r="AJ53" s="1498"/>
      <c r="AK53" s="1546"/>
      <c r="AL53" s="1545">
        <f t="shared" si="1"/>
        <v>400</v>
      </c>
      <c r="AM53" s="1503"/>
      <c r="AN53" s="1483"/>
      <c r="AO53" s="212"/>
      <c r="AP53" s="212"/>
    </row>
    <row r="54" spans="1:42" s="211" customFormat="1" ht="15" customHeight="1" x14ac:dyDescent="0.2">
      <c r="A54" s="1485"/>
      <c r="B54" s="1486" t="s">
        <v>117</v>
      </c>
      <c r="C54" s="992" t="s">
        <v>994</v>
      </c>
      <c r="D54" s="1478"/>
      <c r="E54" s="1478"/>
      <c r="F54" s="1577"/>
      <c r="G54" s="1525"/>
      <c r="H54" s="1478"/>
      <c r="I54" s="1521"/>
      <c r="J54" s="1525"/>
      <c r="K54" s="1478"/>
      <c r="L54" s="1577"/>
      <c r="M54" s="1525"/>
      <c r="N54" s="1478"/>
      <c r="O54" s="1521"/>
      <c r="P54" s="1515">
        <v>634</v>
      </c>
      <c r="Q54" s="956"/>
      <c r="R54" s="1556"/>
      <c r="S54" s="1515">
        <v>34561</v>
      </c>
      <c r="T54" s="956"/>
      <c r="U54" s="1531"/>
      <c r="V54" s="1566"/>
      <c r="W54" s="1525"/>
      <c r="X54" s="1478"/>
      <c r="Y54" s="1521"/>
      <c r="Z54" s="1566"/>
      <c r="AA54" s="1525"/>
      <c r="AB54" s="1478"/>
      <c r="AC54" s="1521"/>
      <c r="AD54" s="1525"/>
      <c r="AE54" s="1521"/>
      <c r="AF54" s="1515"/>
      <c r="AG54" s="956"/>
      <c r="AH54" s="1556"/>
      <c r="AI54" s="1515"/>
      <c r="AJ54" s="956"/>
      <c r="AK54" s="1531"/>
      <c r="AL54" s="993">
        <f t="shared" si="1"/>
        <v>35195</v>
      </c>
      <c r="AM54" s="1503"/>
      <c r="AN54" s="1483"/>
      <c r="AO54" s="212"/>
      <c r="AP54" s="212"/>
    </row>
    <row r="55" spans="1:42" s="211" customFormat="1" ht="84.75" customHeight="1" x14ac:dyDescent="0.2">
      <c r="A55" s="1485"/>
      <c r="B55" s="1486" t="s">
        <v>120</v>
      </c>
      <c r="C55" s="1487" t="s">
        <v>1330</v>
      </c>
      <c r="D55" s="1488"/>
      <c r="E55" s="1488"/>
      <c r="F55" s="1578"/>
      <c r="G55" s="1529">
        <v>9762</v>
      </c>
      <c r="H55" s="1479"/>
      <c r="I55" s="1535"/>
      <c r="J55" s="1529"/>
      <c r="K55" s="1479"/>
      <c r="L55" s="1553"/>
      <c r="M55" s="1529">
        <v>1991</v>
      </c>
      <c r="N55" s="1479"/>
      <c r="O55" s="1535"/>
      <c r="P55" s="1529">
        <v>40543</v>
      </c>
      <c r="Q55" s="1479"/>
      <c r="R55" s="1553"/>
      <c r="S55" s="1529">
        <v>146523</v>
      </c>
      <c r="T55" s="1479"/>
      <c r="U55" s="1535"/>
      <c r="V55" s="1564"/>
      <c r="W55" s="1514"/>
      <c r="X55" s="1488"/>
      <c r="Y55" s="1520"/>
      <c r="Z55" s="1561"/>
      <c r="AA55" s="1514"/>
      <c r="AB55" s="1488"/>
      <c r="AC55" s="1520"/>
      <c r="AD55" s="1529">
        <v>0</v>
      </c>
      <c r="AE55" s="1520"/>
      <c r="AF55" s="1529"/>
      <c r="AG55" s="1479"/>
      <c r="AH55" s="1553"/>
      <c r="AI55" s="1529"/>
      <c r="AJ55" s="1479"/>
      <c r="AK55" s="1535"/>
      <c r="AL55" s="1545">
        <f t="shared" si="1"/>
        <v>198819</v>
      </c>
      <c r="AM55" s="955"/>
      <c r="AN55" s="1483"/>
      <c r="AO55" s="212"/>
      <c r="AP55" s="212"/>
    </row>
    <row r="56" spans="1:42" s="211" customFormat="1" ht="12.75" customHeight="1" x14ac:dyDescent="0.2">
      <c r="A56" s="1485"/>
      <c r="B56" s="1486" t="s">
        <v>123</v>
      </c>
      <c r="C56" s="1487" t="s">
        <v>1381</v>
      </c>
      <c r="D56" s="1488"/>
      <c r="E56" s="1488"/>
      <c r="F56" s="1578"/>
      <c r="G56" s="1529"/>
      <c r="H56" s="1479"/>
      <c r="I56" s="1535"/>
      <c r="J56" s="1529"/>
      <c r="K56" s="1479"/>
      <c r="L56" s="1553"/>
      <c r="M56" s="1529"/>
      <c r="N56" s="1479"/>
      <c r="O56" s="1535"/>
      <c r="P56" s="1529">
        <v>193</v>
      </c>
      <c r="Q56" s="1479"/>
      <c r="R56" s="1553"/>
      <c r="S56" s="1529"/>
      <c r="T56" s="1479"/>
      <c r="U56" s="1535"/>
      <c r="V56" s="1564"/>
      <c r="W56" s="1514"/>
      <c r="X56" s="1488"/>
      <c r="Y56" s="1520"/>
      <c r="Z56" s="1561"/>
      <c r="AA56" s="1514"/>
      <c r="AB56" s="1488"/>
      <c r="AC56" s="1520"/>
      <c r="AD56" s="1529"/>
      <c r="AE56" s="1520"/>
      <c r="AF56" s="1529"/>
      <c r="AG56" s="1479"/>
      <c r="AH56" s="1553"/>
      <c r="AI56" s="1529"/>
      <c r="AJ56" s="1479"/>
      <c r="AK56" s="1535"/>
      <c r="AL56" s="1545">
        <f t="shared" si="1"/>
        <v>193</v>
      </c>
      <c r="AM56" s="955"/>
      <c r="AN56" s="1483"/>
      <c r="AO56" s="212"/>
      <c r="AP56" s="212"/>
    </row>
    <row r="57" spans="1:42" s="211" customFormat="1" ht="12.75" customHeight="1" x14ac:dyDescent="0.2">
      <c r="A57" s="1485"/>
      <c r="B57" s="1486" t="s">
        <v>124</v>
      </c>
      <c r="C57" s="1487" t="s">
        <v>1375</v>
      </c>
      <c r="D57" s="1488"/>
      <c r="E57" s="1488"/>
      <c r="F57" s="1578"/>
      <c r="G57" s="1529"/>
      <c r="H57" s="1479"/>
      <c r="I57" s="1535"/>
      <c r="J57" s="1529"/>
      <c r="K57" s="1479"/>
      <c r="L57" s="1553"/>
      <c r="M57" s="1529"/>
      <c r="N57" s="1479"/>
      <c r="O57" s="1535"/>
      <c r="P57" s="1529">
        <v>60</v>
      </c>
      <c r="Q57" s="1479"/>
      <c r="R57" s="1553"/>
      <c r="S57" s="1529"/>
      <c r="T57" s="1479"/>
      <c r="U57" s="1535"/>
      <c r="V57" s="1564"/>
      <c r="W57" s="1514"/>
      <c r="X57" s="1488"/>
      <c r="Y57" s="1520"/>
      <c r="Z57" s="1561"/>
      <c r="AA57" s="1514"/>
      <c r="AB57" s="1488"/>
      <c r="AC57" s="1520"/>
      <c r="AD57" s="1529"/>
      <c r="AE57" s="1520"/>
      <c r="AF57" s="1529"/>
      <c r="AG57" s="1479"/>
      <c r="AH57" s="1553"/>
      <c r="AI57" s="1529"/>
      <c r="AJ57" s="1479"/>
      <c r="AK57" s="1535"/>
      <c r="AL57" s="1545">
        <f t="shared" si="1"/>
        <v>60</v>
      </c>
      <c r="AM57" s="955"/>
      <c r="AN57" s="1483"/>
      <c r="AO57" s="212"/>
      <c r="AP57" s="212"/>
    </row>
    <row r="58" spans="1:42" s="211" customFormat="1" ht="12" customHeight="1" x14ac:dyDescent="0.2">
      <c r="A58" s="1485"/>
      <c r="B58" s="1486" t="s">
        <v>125</v>
      </c>
      <c r="C58" s="1487" t="s">
        <v>1382</v>
      </c>
      <c r="D58" s="1488"/>
      <c r="E58" s="1488"/>
      <c r="F58" s="1578"/>
      <c r="G58" s="1529"/>
      <c r="H58" s="1479"/>
      <c r="I58" s="1535"/>
      <c r="J58" s="1529"/>
      <c r="K58" s="1479"/>
      <c r="L58" s="1553"/>
      <c r="M58" s="1529"/>
      <c r="N58" s="1479"/>
      <c r="O58" s="1535"/>
      <c r="P58" s="1529">
        <v>805</v>
      </c>
      <c r="Q58" s="1479"/>
      <c r="R58" s="1553"/>
      <c r="S58" s="1529"/>
      <c r="T58" s="1479"/>
      <c r="U58" s="1535"/>
      <c r="V58" s="1564"/>
      <c r="W58" s="1514"/>
      <c r="X58" s="1488"/>
      <c r="Y58" s="1520"/>
      <c r="Z58" s="1561"/>
      <c r="AA58" s="1514"/>
      <c r="AB58" s="1488"/>
      <c r="AC58" s="1520"/>
      <c r="AD58" s="1529"/>
      <c r="AE58" s="1520"/>
      <c r="AF58" s="1529"/>
      <c r="AG58" s="1479"/>
      <c r="AH58" s="1553"/>
      <c r="AI58" s="1529"/>
      <c r="AJ58" s="1479"/>
      <c r="AK58" s="1535"/>
      <c r="AL58" s="1545">
        <f t="shared" si="1"/>
        <v>805</v>
      </c>
      <c r="AM58" s="955"/>
      <c r="AN58" s="1483"/>
      <c r="AO58" s="212"/>
      <c r="AP58" s="212"/>
    </row>
    <row r="59" spans="1:42" s="211" customFormat="1" ht="12" customHeight="1" x14ac:dyDescent="0.2">
      <c r="A59" s="1485"/>
      <c r="B59" s="1486" t="s">
        <v>126</v>
      </c>
      <c r="C59" s="1487" t="s">
        <v>1380</v>
      </c>
      <c r="D59" s="1488"/>
      <c r="E59" s="1488"/>
      <c r="F59" s="1578"/>
      <c r="G59" s="1529"/>
      <c r="H59" s="1479"/>
      <c r="I59" s="1535"/>
      <c r="J59" s="1529"/>
      <c r="K59" s="1479"/>
      <c r="L59" s="1553"/>
      <c r="M59" s="1529"/>
      <c r="N59" s="1479"/>
      <c r="O59" s="1535"/>
      <c r="P59" s="1529"/>
      <c r="Q59" s="1479"/>
      <c r="R59" s="1553"/>
      <c r="S59" s="1529">
        <v>6</v>
      </c>
      <c r="T59" s="1479"/>
      <c r="U59" s="1535"/>
      <c r="V59" s="1564"/>
      <c r="W59" s="1514"/>
      <c r="X59" s="1488"/>
      <c r="Y59" s="1520"/>
      <c r="Z59" s="1561"/>
      <c r="AA59" s="1514"/>
      <c r="AB59" s="1488"/>
      <c r="AC59" s="1520"/>
      <c r="AD59" s="1529"/>
      <c r="AE59" s="1520"/>
      <c r="AF59" s="1529"/>
      <c r="AG59" s="1479"/>
      <c r="AH59" s="1553"/>
      <c r="AI59" s="1529"/>
      <c r="AJ59" s="1479"/>
      <c r="AK59" s="1535"/>
      <c r="AL59" s="1545">
        <f t="shared" si="1"/>
        <v>6</v>
      </c>
      <c r="AM59" s="955"/>
      <c r="AN59" s="1483"/>
      <c r="AO59" s="212"/>
      <c r="AP59" s="212"/>
    </row>
    <row r="60" spans="1:42" s="211" customFormat="1" ht="24" customHeight="1" x14ac:dyDescent="0.2">
      <c r="A60" s="1485"/>
      <c r="B60" s="1486" t="s">
        <v>129</v>
      </c>
      <c r="C60" s="1487" t="s">
        <v>1379</v>
      </c>
      <c r="D60" s="1488"/>
      <c r="E60" s="1488"/>
      <c r="F60" s="1578"/>
      <c r="G60" s="1529"/>
      <c r="H60" s="1479"/>
      <c r="I60" s="1535"/>
      <c r="J60" s="1529"/>
      <c r="K60" s="1479"/>
      <c r="L60" s="1553"/>
      <c r="M60" s="1529"/>
      <c r="N60" s="1479"/>
      <c r="O60" s="1535"/>
      <c r="P60" s="1529"/>
      <c r="Q60" s="1479"/>
      <c r="R60" s="1553"/>
      <c r="S60" s="1529">
        <v>37346</v>
      </c>
      <c r="T60" s="1479"/>
      <c r="U60" s="1535"/>
      <c r="V60" s="1564"/>
      <c r="W60" s="1514"/>
      <c r="X60" s="1488"/>
      <c r="Y60" s="1520"/>
      <c r="Z60" s="1561"/>
      <c r="AA60" s="1514"/>
      <c r="AB60" s="1488"/>
      <c r="AC60" s="1520"/>
      <c r="AD60" s="1529"/>
      <c r="AE60" s="1520"/>
      <c r="AF60" s="1529"/>
      <c r="AG60" s="1479"/>
      <c r="AH60" s="1553"/>
      <c r="AI60" s="1529"/>
      <c r="AJ60" s="1479"/>
      <c r="AK60" s="1535"/>
      <c r="AL60" s="1545">
        <f t="shared" si="1"/>
        <v>37346</v>
      </c>
      <c r="AM60" s="955"/>
      <c r="AN60" s="1483"/>
      <c r="AO60" s="212"/>
      <c r="AP60" s="212"/>
    </row>
    <row r="61" spans="1:42" s="211" customFormat="1" ht="24" customHeight="1" x14ac:dyDescent="0.2">
      <c r="A61" s="1485"/>
      <c r="B61" s="1486"/>
      <c r="C61" s="1487"/>
      <c r="D61" s="1488"/>
      <c r="E61" s="1488"/>
      <c r="F61" s="1578"/>
      <c r="G61" s="1529"/>
      <c r="H61" s="1479"/>
      <c r="I61" s="1535"/>
      <c r="J61" s="1529"/>
      <c r="K61" s="1479"/>
      <c r="L61" s="1553"/>
      <c r="M61" s="1529"/>
      <c r="N61" s="1479"/>
      <c r="O61" s="1535"/>
      <c r="P61" s="1529"/>
      <c r="Q61" s="1479"/>
      <c r="R61" s="1553"/>
      <c r="S61" s="1529"/>
      <c r="T61" s="1479"/>
      <c r="U61" s="1535"/>
      <c r="V61" s="1564"/>
      <c r="W61" s="1514"/>
      <c r="X61" s="1488"/>
      <c r="Y61" s="1520"/>
      <c r="Z61" s="1561"/>
      <c r="AA61" s="1514"/>
      <c r="AB61" s="1488"/>
      <c r="AC61" s="1520"/>
      <c r="AD61" s="1529"/>
      <c r="AE61" s="1520"/>
      <c r="AF61" s="1529"/>
      <c r="AG61" s="1479"/>
      <c r="AH61" s="1553"/>
      <c r="AI61" s="1529"/>
      <c r="AJ61" s="1479"/>
      <c r="AK61" s="1535"/>
      <c r="AL61" s="1545"/>
      <c r="AM61" s="955"/>
      <c r="AN61" s="1483"/>
      <c r="AO61" s="212"/>
      <c r="AP61" s="212"/>
    </row>
    <row r="62" spans="1:42" s="211" customFormat="1" ht="24" customHeight="1" x14ac:dyDescent="0.2">
      <c r="A62" s="1485"/>
      <c r="B62" s="1486"/>
      <c r="C62" s="1487"/>
      <c r="D62" s="1488"/>
      <c r="E62" s="1488"/>
      <c r="F62" s="1578"/>
      <c r="G62" s="1529"/>
      <c r="H62" s="1479"/>
      <c r="I62" s="1535"/>
      <c r="J62" s="1529"/>
      <c r="K62" s="1479"/>
      <c r="L62" s="1553"/>
      <c r="M62" s="1529"/>
      <c r="N62" s="1479"/>
      <c r="O62" s="1535"/>
      <c r="P62" s="1529"/>
      <c r="Q62" s="1479"/>
      <c r="R62" s="1553"/>
      <c r="S62" s="1529"/>
      <c r="T62" s="1479"/>
      <c r="U62" s="1535"/>
      <c r="V62" s="1564"/>
      <c r="W62" s="1514"/>
      <c r="X62" s="1488"/>
      <c r="Y62" s="1520"/>
      <c r="Z62" s="1561"/>
      <c r="AA62" s="1514"/>
      <c r="AB62" s="1488"/>
      <c r="AC62" s="1520"/>
      <c r="AD62" s="1529"/>
      <c r="AE62" s="1520"/>
      <c r="AF62" s="1529"/>
      <c r="AG62" s="1479"/>
      <c r="AH62" s="1553"/>
      <c r="AI62" s="1529"/>
      <c r="AJ62" s="1479"/>
      <c r="AK62" s="1535"/>
      <c r="AL62" s="1545"/>
      <c r="AM62" s="955"/>
      <c r="AN62" s="1483"/>
      <c r="AO62" s="212"/>
      <c r="AP62" s="212"/>
    </row>
    <row r="63" spans="1:42" s="211" customFormat="1" ht="24" customHeight="1" thickBot="1" x14ac:dyDescent="0.25">
      <c r="A63" s="1485"/>
      <c r="B63" s="1506"/>
      <c r="C63" s="994"/>
      <c r="D63" s="1507"/>
      <c r="E63" s="1507"/>
      <c r="F63" s="1584"/>
      <c r="G63" s="1530"/>
      <c r="H63" s="1508"/>
      <c r="I63" s="1536"/>
      <c r="J63" s="1530"/>
      <c r="K63" s="1508"/>
      <c r="L63" s="1559"/>
      <c r="M63" s="1530"/>
      <c r="N63" s="1508"/>
      <c r="O63" s="1536"/>
      <c r="P63" s="1530"/>
      <c r="Q63" s="1508"/>
      <c r="R63" s="1559"/>
      <c r="S63" s="1530"/>
      <c r="T63" s="1508"/>
      <c r="U63" s="1536"/>
      <c r="V63" s="1574"/>
      <c r="W63" s="1539"/>
      <c r="X63" s="1507"/>
      <c r="Y63" s="1540"/>
      <c r="Z63" s="1569"/>
      <c r="AA63" s="1539"/>
      <c r="AB63" s="1507"/>
      <c r="AC63" s="1540"/>
      <c r="AD63" s="1530"/>
      <c r="AE63" s="1540"/>
      <c r="AF63" s="1530"/>
      <c r="AG63" s="1508"/>
      <c r="AH63" s="1559"/>
      <c r="AI63" s="1530"/>
      <c r="AJ63" s="1508"/>
      <c r="AK63" s="1536"/>
      <c r="AL63" s="1549"/>
      <c r="AM63" s="1509"/>
      <c r="AN63" s="1510"/>
      <c r="AO63" s="212"/>
      <c r="AP63" s="212"/>
    </row>
    <row r="64" spans="1:42" ht="15.6" customHeight="1" thickBot="1" x14ac:dyDescent="0.25">
      <c r="B64" s="1930" t="s">
        <v>582</v>
      </c>
      <c r="C64" s="1931"/>
      <c r="D64" s="189">
        <f>SUM(D11:D60)</f>
        <v>68798</v>
      </c>
      <c r="E64" s="189"/>
      <c r="F64" s="1560"/>
      <c r="G64" s="329">
        <f t="shared" ref="G64:AL64" si="2">SUM(G11:G60)</f>
        <v>23090</v>
      </c>
      <c r="H64" s="189"/>
      <c r="I64" s="202"/>
      <c r="J64" s="329">
        <f t="shared" si="2"/>
        <v>18878</v>
      </c>
      <c r="K64" s="189"/>
      <c r="L64" s="1560"/>
      <c r="M64" s="329">
        <f t="shared" si="2"/>
        <v>9490</v>
      </c>
      <c r="N64" s="189"/>
      <c r="O64" s="202"/>
      <c r="P64" s="329">
        <f t="shared" si="2"/>
        <v>328942</v>
      </c>
      <c r="Q64" s="189"/>
      <c r="R64" s="1560"/>
      <c r="S64" s="329">
        <f t="shared" si="2"/>
        <v>318542</v>
      </c>
      <c r="T64" s="189"/>
      <c r="U64" s="202"/>
      <c r="V64" s="1570">
        <f t="shared" si="2"/>
        <v>5850</v>
      </c>
      <c r="W64" s="329">
        <f t="shared" si="2"/>
        <v>114841</v>
      </c>
      <c r="X64" s="189"/>
      <c r="Y64" s="202"/>
      <c r="Z64" s="1570">
        <f t="shared" si="2"/>
        <v>150640</v>
      </c>
      <c r="AA64" s="329">
        <f t="shared" si="2"/>
        <v>158790</v>
      </c>
      <c r="AB64" s="189"/>
      <c r="AC64" s="202"/>
      <c r="AD64" s="329">
        <f t="shared" si="2"/>
        <v>0</v>
      </c>
      <c r="AE64" s="202">
        <f t="shared" si="2"/>
        <v>0</v>
      </c>
      <c r="AF64" s="329">
        <f t="shared" si="2"/>
        <v>2690</v>
      </c>
      <c r="AG64" s="189"/>
      <c r="AH64" s="1560"/>
      <c r="AI64" s="329">
        <f t="shared" si="2"/>
        <v>13950</v>
      </c>
      <c r="AJ64" s="189"/>
      <c r="AK64" s="202"/>
      <c r="AL64" s="329">
        <f t="shared" si="2"/>
        <v>1214501</v>
      </c>
      <c r="AM64" s="1511"/>
      <c r="AN64" s="1512"/>
    </row>
    <row r="65" spans="26:39" x14ac:dyDescent="0.2">
      <c r="AM65" s="219"/>
    </row>
    <row r="69" spans="26:39" x14ac:dyDescent="0.2">
      <c r="AM69" s="216"/>
    </row>
    <row r="70" spans="26:39" x14ac:dyDescent="0.2">
      <c r="AM70" s="216"/>
    </row>
    <row r="74" spans="26:39" x14ac:dyDescent="0.2">
      <c r="Z74" s="215"/>
    </row>
  </sheetData>
  <sheetProtection selectLockedCells="1" selectUnlockedCells="1"/>
  <mergeCells count="37">
    <mergeCell ref="AF7:AK8"/>
    <mergeCell ref="AF9:AH9"/>
    <mergeCell ref="AI9:AK9"/>
    <mergeCell ref="AM7:AM10"/>
    <mergeCell ref="AN7:AN10"/>
    <mergeCell ref="B64:C64"/>
    <mergeCell ref="AD5:AE5"/>
    <mergeCell ref="V5:W5"/>
    <mergeCell ref="J5:M5"/>
    <mergeCell ref="D7:I8"/>
    <mergeCell ref="D9:F9"/>
    <mergeCell ref="G9:I9"/>
    <mergeCell ref="J7:O8"/>
    <mergeCell ref="J9:L9"/>
    <mergeCell ref="M9:O9"/>
    <mergeCell ref="P7:U8"/>
    <mergeCell ref="P9:R9"/>
    <mergeCell ref="S9:U9"/>
    <mergeCell ref="W9:Y9"/>
    <mergeCell ref="V7:Y8"/>
    <mergeCell ref="Z7:AC8"/>
    <mergeCell ref="AF5:AI5"/>
    <mergeCell ref="B1:AL1"/>
    <mergeCell ref="B2:AL2"/>
    <mergeCell ref="B3:AL3"/>
    <mergeCell ref="B5:B10"/>
    <mergeCell ref="D5:G5"/>
    <mergeCell ref="AD7:AE8"/>
    <mergeCell ref="P5:S5"/>
    <mergeCell ref="AL7:AL10"/>
    <mergeCell ref="C4:AL4"/>
    <mergeCell ref="D6:AL6"/>
    <mergeCell ref="Z5:AA5"/>
    <mergeCell ref="C7:C10"/>
    <mergeCell ref="Z9:Z10"/>
    <mergeCell ref="V9:V10"/>
    <mergeCell ref="AA9:AC9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B1:O40"/>
  <sheetViews>
    <sheetView topLeftCell="A10" workbookViewId="0">
      <selection activeCell="S31" sqref="S31"/>
    </sheetView>
  </sheetViews>
  <sheetFormatPr defaultColWidth="9.140625" defaultRowHeight="18" customHeight="1" x14ac:dyDescent="0.25"/>
  <cols>
    <col min="1" max="1" width="6.140625" style="29" customWidth="1"/>
    <col min="2" max="3" width="3.5703125" style="17" customWidth="1"/>
    <col min="4" max="4" width="41.5703125" style="23" customWidth="1"/>
    <col min="5" max="5" width="12.28515625" style="17" customWidth="1"/>
    <col min="6" max="6" width="11" style="17" customWidth="1"/>
    <col min="7" max="7" width="14" style="17" customWidth="1"/>
    <col min="8" max="9" width="0" style="185" hidden="1" customWidth="1"/>
    <col min="10" max="10" width="9.42578125" style="29" hidden="1" customWidth="1"/>
    <col min="11" max="16384" width="9.140625" style="29"/>
  </cols>
  <sheetData>
    <row r="1" spans="2:15" ht="30.75" customHeight="1" x14ac:dyDescent="0.25">
      <c r="B1" s="1935" t="s">
        <v>1386</v>
      </c>
      <c r="C1" s="1936"/>
      <c r="D1" s="1936"/>
      <c r="E1" s="1936"/>
      <c r="F1" s="1936"/>
      <c r="G1" s="1936"/>
      <c r="H1" s="1937"/>
      <c r="I1" s="1937"/>
      <c r="J1" s="1937"/>
    </row>
    <row r="2" spans="2:15" ht="18" customHeight="1" x14ac:dyDescent="0.25">
      <c r="N2" s="630"/>
    </row>
    <row r="3" spans="2:15" ht="15.75" customHeight="1" x14ac:dyDescent="0.25">
      <c r="B3" s="1861" t="s">
        <v>77</v>
      </c>
      <c r="C3" s="1861"/>
      <c r="D3" s="1861"/>
      <c r="E3" s="1861"/>
      <c r="F3" s="1861"/>
      <c r="G3" s="1861"/>
      <c r="H3" s="1781"/>
      <c r="I3" s="1781"/>
      <c r="J3" s="1781"/>
    </row>
    <row r="4" spans="2:15" ht="15.75" customHeight="1" x14ac:dyDescent="0.25">
      <c r="B4" s="1947" t="s">
        <v>1193</v>
      </c>
      <c r="C4" s="1948"/>
      <c r="D4" s="1948"/>
      <c r="E4" s="1948"/>
      <c r="F4" s="1948"/>
      <c r="G4" s="1948"/>
    </row>
    <row r="5" spans="2:15" ht="15.75" customHeight="1" x14ac:dyDescent="0.25">
      <c r="B5" s="1861" t="s">
        <v>888</v>
      </c>
      <c r="C5" s="1861"/>
      <c r="D5" s="1861"/>
      <c r="E5" s="1861"/>
      <c r="F5" s="1861"/>
      <c r="G5" s="1861"/>
      <c r="H5" s="1781"/>
      <c r="I5" s="1781"/>
      <c r="J5" s="1781"/>
    </row>
    <row r="6" spans="2:15" s="31" customFormat="1" ht="14.25" customHeight="1" x14ac:dyDescent="0.25">
      <c r="B6" s="1939" t="s">
        <v>307</v>
      </c>
      <c r="C6" s="1939"/>
      <c r="D6" s="1939"/>
      <c r="E6" s="1939"/>
      <c r="F6" s="1939"/>
      <c r="G6" s="1939"/>
      <c r="H6" s="1781"/>
      <c r="I6" s="1781"/>
      <c r="J6" s="1781"/>
    </row>
    <row r="7" spans="2:15" s="31" customFormat="1" ht="14.25" customHeight="1" x14ac:dyDescent="0.25">
      <c r="B7" s="26"/>
      <c r="C7" s="153"/>
      <c r="D7" s="154"/>
      <c r="E7" s="26"/>
      <c r="F7" s="26"/>
      <c r="G7" s="26"/>
    </row>
    <row r="8" spans="2:15" ht="30.6" customHeight="1" x14ac:dyDescent="0.25">
      <c r="B8" s="1940" t="s">
        <v>460</v>
      </c>
      <c r="C8" s="1942" t="s">
        <v>57</v>
      </c>
      <c r="D8" s="1942"/>
      <c r="E8" s="20" t="s">
        <v>58</v>
      </c>
      <c r="F8" s="20" t="s">
        <v>59</v>
      </c>
      <c r="G8" s="20" t="s">
        <v>60</v>
      </c>
      <c r="H8" s="29"/>
      <c r="I8" s="29"/>
    </row>
    <row r="9" spans="2:15" ht="30" customHeight="1" x14ac:dyDescent="0.25">
      <c r="B9" s="1941"/>
      <c r="C9" s="1943" t="s">
        <v>517</v>
      </c>
      <c r="D9" s="1943"/>
      <c r="E9" s="1946" t="s">
        <v>1326</v>
      </c>
      <c r="F9" s="1946"/>
      <c r="G9" s="1946"/>
      <c r="H9" s="29"/>
      <c r="I9" s="29"/>
      <c r="K9" s="1736" t="s">
        <v>1401</v>
      </c>
      <c r="L9" s="1737"/>
      <c r="M9" s="1785" t="s">
        <v>1402</v>
      </c>
      <c r="N9" s="1786"/>
      <c r="O9" s="1786"/>
    </row>
    <row r="10" spans="2:15" ht="52.9" customHeight="1" x14ac:dyDescent="0.25">
      <c r="B10" s="1941"/>
      <c r="C10" s="1944"/>
      <c r="D10" s="1945"/>
      <c r="E10" s="1585" t="s">
        <v>62</v>
      </c>
      <c r="F10" s="1585" t="s">
        <v>63</v>
      </c>
      <c r="G10" s="1585" t="s">
        <v>64</v>
      </c>
      <c r="H10" s="29"/>
      <c r="I10" s="29"/>
      <c r="K10" s="949" t="s">
        <v>62</v>
      </c>
      <c r="L10" s="1586" t="s">
        <v>63</v>
      </c>
      <c r="M10" s="949" t="s">
        <v>62</v>
      </c>
      <c r="N10" s="949" t="s">
        <v>63</v>
      </c>
      <c r="O10" s="949" t="s">
        <v>64</v>
      </c>
    </row>
    <row r="11" spans="2:15" ht="23.25" customHeight="1" x14ac:dyDescent="0.25">
      <c r="B11" s="1587" t="s">
        <v>470</v>
      </c>
      <c r="C11" s="1938" t="s">
        <v>583</v>
      </c>
      <c r="D11" s="1938"/>
      <c r="E11" s="1447"/>
      <c r="F11" s="1447"/>
      <c r="G11" s="1447"/>
      <c r="H11" s="885"/>
      <c r="I11" s="885"/>
      <c r="J11" s="885"/>
      <c r="K11" s="885"/>
      <c r="L11" s="885"/>
      <c r="M11" s="885"/>
      <c r="N11" s="885"/>
      <c r="O11" s="885"/>
    </row>
    <row r="12" spans="2:15" ht="18" customHeight="1" x14ac:dyDescent="0.25">
      <c r="B12" s="1587" t="s">
        <v>478</v>
      </c>
      <c r="C12" s="1588" t="s">
        <v>548</v>
      </c>
      <c r="D12" s="1589"/>
      <c r="E12" s="1447"/>
      <c r="F12" s="1447"/>
      <c r="G12" s="1447"/>
      <c r="H12" s="885"/>
      <c r="I12" s="885"/>
      <c r="J12" s="885"/>
      <c r="K12" s="885"/>
      <c r="L12" s="885"/>
      <c r="M12" s="885"/>
      <c r="N12" s="885"/>
      <c r="O12" s="885"/>
    </row>
    <row r="13" spans="2:15" ht="18" customHeight="1" x14ac:dyDescent="0.25">
      <c r="B13" s="1587" t="s">
        <v>480</v>
      </c>
      <c r="C13" s="1590"/>
      <c r="D13" s="1591" t="s">
        <v>885</v>
      </c>
      <c r="E13" s="1447">
        <v>0</v>
      </c>
      <c r="F13" s="1447">
        <v>500</v>
      </c>
      <c r="G13" s="1447">
        <f>SUM(E13:F13)</f>
        <v>500</v>
      </c>
      <c r="H13" s="885"/>
      <c r="I13" s="885"/>
      <c r="J13" s="885"/>
      <c r="K13" s="885"/>
      <c r="L13" s="885"/>
      <c r="M13" s="885"/>
      <c r="N13" s="885"/>
      <c r="O13" s="885"/>
    </row>
    <row r="14" spans="2:15" ht="18" customHeight="1" x14ac:dyDescent="0.25">
      <c r="B14" s="1587" t="s">
        <v>481</v>
      </c>
      <c r="C14" s="1590"/>
      <c r="D14" s="1448" t="s">
        <v>548</v>
      </c>
      <c r="E14" s="1447"/>
      <c r="F14" s="1437">
        <v>0</v>
      </c>
      <c r="G14" s="1447">
        <f>SUM(E14:F14)</f>
        <v>0</v>
      </c>
      <c r="H14" s="885"/>
      <c r="I14" s="885"/>
      <c r="J14" s="885"/>
      <c r="K14" s="885"/>
      <c r="L14" s="885"/>
      <c r="M14" s="885"/>
      <c r="N14" s="885"/>
      <c r="O14" s="885"/>
    </row>
    <row r="15" spans="2:15" ht="18" customHeight="1" x14ac:dyDescent="0.25">
      <c r="B15" s="1587" t="s">
        <v>482</v>
      </c>
      <c r="C15" s="1590"/>
      <c r="D15" s="1448" t="s">
        <v>927</v>
      </c>
      <c r="E15" s="1447"/>
      <c r="F15" s="1437">
        <v>600</v>
      </c>
      <c r="G15" s="1447">
        <f>SUM(E15:F15)</f>
        <v>600</v>
      </c>
      <c r="H15" s="885"/>
      <c r="I15" s="885"/>
      <c r="J15" s="885"/>
      <c r="K15" s="885"/>
      <c r="L15" s="885"/>
      <c r="M15" s="885"/>
      <c r="N15" s="885"/>
      <c r="O15" s="885"/>
    </row>
    <row r="16" spans="2:15" ht="18" customHeight="1" x14ac:dyDescent="0.25">
      <c r="B16" s="1587" t="s">
        <v>483</v>
      </c>
      <c r="C16" s="1590"/>
      <c r="D16" s="1448" t="s">
        <v>928</v>
      </c>
      <c r="E16" s="1447"/>
      <c r="F16" s="1437">
        <v>800</v>
      </c>
      <c r="G16" s="1447">
        <f t="shared" ref="G16:G20" si="0">SUM(E16:F16)</f>
        <v>800</v>
      </c>
      <c r="H16" s="885"/>
      <c r="I16" s="885"/>
      <c r="J16" s="885"/>
      <c r="K16" s="885"/>
      <c r="L16" s="885"/>
      <c r="M16" s="885"/>
      <c r="N16" s="885"/>
      <c r="O16" s="885"/>
    </row>
    <row r="17" spans="2:15" ht="18" customHeight="1" x14ac:dyDescent="0.25">
      <c r="B17" s="1587" t="s">
        <v>484</v>
      </c>
      <c r="C17" s="1590"/>
      <c r="D17" s="1448" t="s">
        <v>929</v>
      </c>
      <c r="E17" s="1447"/>
      <c r="F17" s="1437">
        <v>800</v>
      </c>
      <c r="G17" s="1447">
        <f t="shared" si="0"/>
        <v>800</v>
      </c>
      <c r="H17" s="885"/>
      <c r="I17" s="885"/>
      <c r="J17" s="885"/>
      <c r="K17" s="885"/>
      <c r="L17" s="885"/>
      <c r="M17" s="885"/>
      <c r="N17" s="885"/>
      <c r="O17" s="885"/>
    </row>
    <row r="18" spans="2:15" ht="18" customHeight="1" x14ac:dyDescent="0.25">
      <c r="B18" s="1587" t="s">
        <v>485</v>
      </c>
      <c r="C18" s="1590"/>
      <c r="D18" s="1448" t="s">
        <v>930</v>
      </c>
      <c r="E18" s="1447"/>
      <c r="F18" s="1437">
        <v>3800</v>
      </c>
      <c r="G18" s="1447">
        <f t="shared" si="0"/>
        <v>3800</v>
      </c>
      <c r="H18" s="885"/>
      <c r="I18" s="885"/>
      <c r="J18" s="885"/>
      <c r="K18" s="885"/>
      <c r="L18" s="885"/>
      <c r="M18" s="885"/>
      <c r="N18" s="885"/>
      <c r="O18" s="885"/>
    </row>
    <row r="19" spans="2:15" ht="18" customHeight="1" x14ac:dyDescent="0.25">
      <c r="B19" s="1587" t="s">
        <v>519</v>
      </c>
      <c r="C19" s="1590"/>
      <c r="D19" s="1448" t="s">
        <v>931</v>
      </c>
      <c r="E19" s="1447">
        <v>2300</v>
      </c>
      <c r="F19" s="1437">
        <v>0</v>
      </c>
      <c r="G19" s="1447">
        <f t="shared" si="0"/>
        <v>2300</v>
      </c>
      <c r="H19" s="885"/>
      <c r="I19" s="885"/>
      <c r="J19" s="885"/>
      <c r="K19" s="885"/>
      <c r="L19" s="885"/>
      <c r="M19" s="885"/>
      <c r="N19" s="885"/>
      <c r="O19" s="885"/>
    </row>
    <row r="20" spans="2:15" ht="18" customHeight="1" x14ac:dyDescent="0.25">
      <c r="B20" s="1587" t="s">
        <v>520</v>
      </c>
      <c r="C20" s="1590"/>
      <c r="D20" s="1592" t="s">
        <v>581</v>
      </c>
      <c r="E20" s="1447">
        <v>390</v>
      </c>
      <c r="F20" s="1437">
        <v>0</v>
      </c>
      <c r="G20" s="1447">
        <f t="shared" si="0"/>
        <v>390</v>
      </c>
      <c r="H20" s="885"/>
      <c r="I20" s="885"/>
      <c r="J20" s="885"/>
      <c r="K20" s="885"/>
      <c r="L20" s="885"/>
      <c r="M20" s="885"/>
      <c r="N20" s="885"/>
      <c r="O20" s="885"/>
    </row>
    <row r="21" spans="2:15" ht="18" customHeight="1" x14ac:dyDescent="0.25">
      <c r="B21" s="1587" t="s">
        <v>521</v>
      </c>
      <c r="C21" s="1590"/>
      <c r="D21" s="1592" t="s">
        <v>546</v>
      </c>
      <c r="E21" s="1447"/>
      <c r="F21" s="1437">
        <v>1800</v>
      </c>
      <c r="G21" s="1447">
        <f>SUM(E21:F21)</f>
        <v>1800</v>
      </c>
      <c r="H21" s="885"/>
      <c r="I21" s="885"/>
      <c r="J21" s="885"/>
      <c r="K21" s="885"/>
      <c r="L21" s="885"/>
      <c r="M21" s="885"/>
      <c r="N21" s="885"/>
      <c r="O21" s="885"/>
    </row>
    <row r="22" spans="2:15" ht="18" customHeight="1" x14ac:dyDescent="0.25">
      <c r="B22" s="1587" t="s">
        <v>522</v>
      </c>
      <c r="C22" s="1590"/>
      <c r="D22" s="1592" t="s">
        <v>545</v>
      </c>
      <c r="E22" s="1447"/>
      <c r="F22" s="1437">
        <v>1100</v>
      </c>
      <c r="G22" s="1447">
        <f>SUM(E22:F22)</f>
        <v>1100</v>
      </c>
      <c r="H22" s="885"/>
      <c r="I22" s="885"/>
      <c r="J22" s="885"/>
      <c r="K22" s="885"/>
      <c r="L22" s="885"/>
      <c r="M22" s="885"/>
      <c r="N22" s="885"/>
      <c r="O22" s="885"/>
    </row>
    <row r="23" spans="2:15" ht="18" customHeight="1" thickBot="1" x14ac:dyDescent="0.3">
      <c r="B23" s="562" t="s">
        <v>523</v>
      </c>
      <c r="C23" s="1594"/>
      <c r="D23" s="1595" t="s">
        <v>1109</v>
      </c>
      <c r="E23" s="1476"/>
      <c r="F23" s="1596">
        <v>350</v>
      </c>
      <c r="G23" s="1476">
        <f>SUM(E23:F23)</f>
        <v>350</v>
      </c>
      <c r="H23" s="1597"/>
      <c r="I23" s="1597"/>
      <c r="J23" s="1597"/>
      <c r="K23" s="1597"/>
      <c r="L23" s="1597"/>
      <c r="M23" s="1597"/>
      <c r="N23" s="1597"/>
      <c r="O23" s="1597"/>
    </row>
    <row r="24" spans="2:15" ht="18" customHeight="1" thickBot="1" x14ac:dyDescent="0.3">
      <c r="B24" s="1602" t="s">
        <v>524</v>
      </c>
      <c r="C24" s="1603" t="s">
        <v>886</v>
      </c>
      <c r="D24" s="1604"/>
      <c r="E24" s="513">
        <f>SUM(E13:E22)</f>
        <v>2690</v>
      </c>
      <c r="F24" s="513">
        <f>SUM(F13:F23)</f>
        <v>9750</v>
      </c>
      <c r="G24" s="513">
        <f>SUM(G13:G23)</f>
        <v>12440</v>
      </c>
      <c r="H24" s="513">
        <f t="shared" ref="H24:J24" si="1">SUM(H13:H22)</f>
        <v>0</v>
      </c>
      <c r="I24" s="513">
        <f t="shared" si="1"/>
        <v>0</v>
      </c>
      <c r="J24" s="513">
        <f t="shared" si="1"/>
        <v>0</v>
      </c>
      <c r="K24" s="1605"/>
      <c r="L24" s="1605"/>
      <c r="M24" s="1605"/>
      <c r="N24" s="1605"/>
      <c r="O24" s="1606"/>
    </row>
    <row r="25" spans="2:15" ht="18" customHeight="1" x14ac:dyDescent="0.25">
      <c r="B25" s="1598"/>
      <c r="C25" s="1599"/>
      <c r="D25" s="1471"/>
      <c r="E25" s="1600"/>
      <c r="F25" s="1599"/>
      <c r="G25" s="1599"/>
      <c r="H25" s="1601"/>
      <c r="I25" s="1601"/>
      <c r="J25" s="1601"/>
      <c r="K25" s="1601"/>
      <c r="L25" s="1601"/>
      <c r="M25" s="1601"/>
      <c r="N25" s="1601"/>
      <c r="O25" s="1601"/>
    </row>
    <row r="26" spans="2:15" ht="18" customHeight="1" x14ac:dyDescent="0.25">
      <c r="B26" s="1587"/>
      <c r="C26" s="1454"/>
      <c r="D26" s="1448"/>
      <c r="E26" s="1454"/>
      <c r="F26" s="1454"/>
      <c r="G26" s="1454"/>
      <c r="H26" s="885"/>
      <c r="I26" s="885"/>
      <c r="J26" s="885"/>
      <c r="K26" s="885"/>
      <c r="L26" s="885"/>
      <c r="M26" s="885"/>
      <c r="N26" s="885"/>
      <c r="O26" s="885"/>
    </row>
    <row r="27" spans="2:15" ht="37.9" customHeight="1" x14ac:dyDescent="0.25">
      <c r="B27" s="1593" t="s">
        <v>525</v>
      </c>
      <c r="C27" s="1447"/>
      <c r="D27" s="1448" t="s">
        <v>586</v>
      </c>
      <c r="E27" s="1447"/>
      <c r="F27" s="1447">
        <v>4200</v>
      </c>
      <c r="G27" s="1447">
        <f>SUM(E27:F27)</f>
        <v>4200</v>
      </c>
      <c r="H27" s="885"/>
      <c r="I27" s="885"/>
      <c r="J27" s="885"/>
      <c r="K27" s="885"/>
      <c r="L27" s="885"/>
      <c r="M27" s="885"/>
      <c r="N27" s="885"/>
      <c r="O27" s="885"/>
    </row>
    <row r="28" spans="2:15" ht="23.25" customHeight="1" thickBot="1" x14ac:dyDescent="0.3">
      <c r="B28" s="1607" t="s">
        <v>526</v>
      </c>
      <c r="C28" s="1476"/>
      <c r="D28" s="1608" t="s">
        <v>584</v>
      </c>
      <c r="E28" s="1609">
        <f>E27</f>
        <v>0</v>
      </c>
      <c r="F28" s="1609">
        <f t="shared" ref="F28:G28" si="2">F27</f>
        <v>4200</v>
      </c>
      <c r="G28" s="1609">
        <f t="shared" si="2"/>
        <v>4200</v>
      </c>
      <c r="H28" s="1597"/>
      <c r="I28" s="1597"/>
      <c r="J28" s="1597"/>
      <c r="K28" s="1597"/>
      <c r="L28" s="1597"/>
      <c r="M28" s="1597"/>
      <c r="N28" s="1597"/>
      <c r="O28" s="1597"/>
    </row>
    <row r="29" spans="2:15" s="31" customFormat="1" ht="18" customHeight="1" thickBot="1" x14ac:dyDescent="0.3">
      <c r="B29" s="1610" t="s">
        <v>528</v>
      </c>
      <c r="C29" s="1611" t="s">
        <v>887</v>
      </c>
      <c r="D29" s="1612"/>
      <c r="E29" s="513">
        <f>E24+E26+E27</f>
        <v>2690</v>
      </c>
      <c r="F29" s="513">
        <f>F24+F26+F27</f>
        <v>13950</v>
      </c>
      <c r="G29" s="513">
        <f>G24+G26+G27</f>
        <v>16640</v>
      </c>
      <c r="H29" s="1613"/>
      <c r="I29" s="1613"/>
      <c r="J29" s="1613"/>
      <c r="K29" s="1613"/>
      <c r="L29" s="1613"/>
      <c r="M29" s="1613"/>
      <c r="N29" s="1613"/>
      <c r="O29" s="1614"/>
    </row>
    <row r="30" spans="2:15" ht="18" customHeight="1" x14ac:dyDescent="0.25">
      <c r="B30" s="384"/>
      <c r="H30" s="29"/>
      <c r="I30" s="29"/>
    </row>
    <row r="31" spans="2:15" ht="18" customHeight="1" x14ac:dyDescent="0.25">
      <c r="H31" s="29"/>
      <c r="I31" s="29"/>
    </row>
    <row r="32" spans="2:15" ht="18" customHeight="1" x14ac:dyDescent="0.25">
      <c r="H32" s="29"/>
      <c r="I32" s="29"/>
    </row>
    <row r="33" spans="8:9" ht="18" customHeight="1" x14ac:dyDescent="0.25">
      <c r="H33" s="29"/>
      <c r="I33" s="29"/>
    </row>
    <row r="34" spans="8:9" ht="18" customHeight="1" x14ac:dyDescent="0.25">
      <c r="H34" s="29"/>
      <c r="I34" s="29"/>
    </row>
    <row r="35" spans="8:9" ht="18" customHeight="1" x14ac:dyDescent="0.25">
      <c r="H35" s="29"/>
      <c r="I35" s="29"/>
    </row>
    <row r="36" spans="8:9" ht="18" customHeight="1" x14ac:dyDescent="0.25">
      <c r="H36" s="29"/>
      <c r="I36" s="29"/>
    </row>
    <row r="37" spans="8:9" ht="18" customHeight="1" x14ac:dyDescent="0.25">
      <c r="H37" s="29"/>
      <c r="I37" s="29"/>
    </row>
    <row r="38" spans="8:9" ht="18" customHeight="1" x14ac:dyDescent="0.25">
      <c r="H38" s="29"/>
      <c r="I38" s="29"/>
    </row>
    <row r="39" spans="8:9" ht="18" customHeight="1" x14ac:dyDescent="0.25">
      <c r="H39" s="29"/>
      <c r="I39" s="29"/>
    </row>
    <row r="40" spans="8:9" ht="18" customHeight="1" x14ac:dyDescent="0.25">
      <c r="H40" s="29"/>
      <c r="I40" s="29"/>
    </row>
  </sheetData>
  <sheetProtection selectLockedCells="1" selectUnlockedCells="1"/>
  <mergeCells count="12">
    <mergeCell ref="K9:L9"/>
    <mergeCell ref="M9:O9"/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2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  <pageSetUpPr fitToPage="1"/>
  </sheetPr>
  <dimension ref="A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150" customWidth="1"/>
    <col min="5" max="6" width="9.42578125" style="3" customWidth="1"/>
    <col min="7" max="7" width="9.7109375" style="3" customWidth="1"/>
    <col min="8" max="9" width="0" style="151" hidden="1" customWidth="1"/>
    <col min="10" max="10" width="9.85546875" style="164" hidden="1" customWidth="1"/>
    <col min="11" max="11" width="0" style="164" hidden="1" customWidth="1"/>
    <col min="12" max="16384" width="9.140625" style="4"/>
  </cols>
  <sheetData>
    <row r="1" spans="1:12" ht="31.5" customHeight="1" x14ac:dyDescent="0.2">
      <c r="B1" s="1957" t="s">
        <v>1218</v>
      </c>
      <c r="C1" s="1957"/>
      <c r="D1" s="1957"/>
      <c r="E1" s="1957"/>
      <c r="F1" s="1957"/>
      <c r="G1" s="1957"/>
      <c r="H1" s="1958"/>
      <c r="I1" s="1958"/>
      <c r="J1" s="1958"/>
      <c r="K1" s="1781"/>
    </row>
    <row r="3" spans="1:12" ht="12.75" customHeight="1" x14ac:dyDescent="0.2">
      <c r="B3" s="1780" t="s">
        <v>498</v>
      </c>
      <c r="C3" s="1780"/>
      <c r="D3" s="1780"/>
      <c r="E3" s="1780"/>
      <c r="F3" s="1780"/>
      <c r="G3" s="1780"/>
      <c r="H3" s="1781"/>
      <c r="I3" s="1781"/>
      <c r="J3" s="1781"/>
    </row>
    <row r="4" spans="1:12" ht="12.75" customHeight="1" x14ac:dyDescent="0.2">
      <c r="B4" s="1780" t="s">
        <v>1193</v>
      </c>
      <c r="C4" s="1780"/>
      <c r="D4" s="1780"/>
      <c r="E4" s="1780"/>
      <c r="F4" s="1780"/>
      <c r="G4" s="1780"/>
      <c r="H4" s="1781"/>
      <c r="I4" s="1781"/>
      <c r="J4" s="1781"/>
    </row>
    <row r="5" spans="1:12" ht="12.75" customHeight="1" x14ac:dyDescent="0.2">
      <c r="B5" s="1780" t="s">
        <v>888</v>
      </c>
      <c r="C5" s="1780"/>
      <c r="D5" s="1780"/>
      <c r="E5" s="1780"/>
      <c r="F5" s="1780"/>
      <c r="G5" s="1780"/>
      <c r="H5" s="1781"/>
      <c r="I5" s="1781"/>
      <c r="J5" s="1781"/>
    </row>
    <row r="6" spans="1:12" s="75" customFormat="1" ht="14.25" customHeight="1" x14ac:dyDescent="0.2">
      <c r="B6" s="145"/>
      <c r="C6" s="1956" t="s">
        <v>295</v>
      </c>
      <c r="D6" s="1956"/>
      <c r="E6" s="1877"/>
      <c r="F6" s="1877"/>
      <c r="G6" s="1877"/>
      <c r="H6" s="1781"/>
      <c r="I6" s="1781"/>
      <c r="J6" s="1781"/>
      <c r="K6" s="166"/>
    </row>
    <row r="7" spans="1:12" s="75" customFormat="1" ht="6" customHeight="1" x14ac:dyDescent="0.2">
      <c r="B7" s="145"/>
      <c r="C7" s="140"/>
      <c r="D7" s="156"/>
      <c r="E7" s="145"/>
      <c r="F7" s="145"/>
      <c r="G7" s="145"/>
      <c r="H7" s="184"/>
      <c r="I7" s="184"/>
      <c r="J7" s="166"/>
      <c r="K7" s="166"/>
    </row>
    <row r="8" spans="1:12" ht="27" customHeight="1" x14ac:dyDescent="0.25">
      <c r="B8" s="1949" t="s">
        <v>460</v>
      </c>
      <c r="C8" s="1952" t="s">
        <v>57</v>
      </c>
      <c r="D8" s="1952"/>
      <c r="E8" s="20" t="s">
        <v>58</v>
      </c>
      <c r="F8" s="20" t="s">
        <v>59</v>
      </c>
      <c r="G8" s="20" t="s">
        <v>60</v>
      </c>
      <c r="H8" s="164"/>
      <c r="I8" s="4"/>
      <c r="J8" s="4"/>
      <c r="K8" s="4"/>
    </row>
    <row r="9" spans="1:12" ht="30" customHeight="1" x14ac:dyDescent="0.2">
      <c r="B9" s="1950"/>
      <c r="C9" s="1943" t="s">
        <v>85</v>
      </c>
      <c r="D9" s="1943"/>
      <c r="E9" s="1954" t="s">
        <v>973</v>
      </c>
      <c r="F9" s="1954"/>
      <c r="G9" s="1954"/>
      <c r="H9" s="164"/>
      <c r="I9" s="4"/>
      <c r="J9" s="4"/>
      <c r="K9" s="4"/>
    </row>
    <row r="10" spans="1:12" ht="41.25" customHeight="1" x14ac:dyDescent="0.2">
      <c r="B10" s="1951"/>
      <c r="C10" s="1943"/>
      <c r="D10" s="1943"/>
      <c r="E10" s="155" t="s">
        <v>62</v>
      </c>
      <c r="F10" s="155" t="s">
        <v>63</v>
      </c>
      <c r="G10" s="155" t="s">
        <v>64</v>
      </c>
      <c r="H10" s="164"/>
      <c r="I10" s="4"/>
      <c r="J10" s="4"/>
      <c r="K10" s="4"/>
    </row>
    <row r="11" spans="1:12" ht="18" customHeight="1" x14ac:dyDescent="0.2">
      <c r="A11" s="558"/>
      <c r="B11" s="559" t="s">
        <v>470</v>
      </c>
      <c r="C11" s="1955" t="s">
        <v>587</v>
      </c>
      <c r="D11" s="1955"/>
      <c r="E11" s="157"/>
      <c r="F11" s="148"/>
      <c r="G11" s="380"/>
      <c r="H11" s="164"/>
      <c r="I11" s="4"/>
      <c r="J11" s="4"/>
      <c r="K11" s="4"/>
      <c r="L11" s="395"/>
    </row>
    <row r="12" spans="1:12" ht="26.45" customHeight="1" x14ac:dyDescent="0.2">
      <c r="A12" s="558"/>
      <c r="B12" s="560" t="s">
        <v>478</v>
      </c>
      <c r="C12" s="148"/>
      <c r="D12" s="204" t="s">
        <v>889</v>
      </c>
      <c r="E12" s="159">
        <f>'tám, végl. pe.átv  '!C32</f>
        <v>0</v>
      </c>
      <c r="F12" s="158"/>
      <c r="G12" s="380">
        <f>SUM(E12:F12)</f>
        <v>0</v>
      </c>
      <c r="H12" s="164"/>
      <c r="I12" s="4"/>
      <c r="J12" s="4"/>
      <c r="K12" s="4"/>
      <c r="L12" s="395"/>
    </row>
    <row r="13" spans="1:12" ht="20.25" customHeight="1" x14ac:dyDescent="0.2">
      <c r="A13" s="558"/>
      <c r="B13" s="560" t="s">
        <v>479</v>
      </c>
      <c r="C13" s="148"/>
      <c r="D13" s="204" t="s">
        <v>101</v>
      </c>
      <c r="E13" s="157">
        <v>0</v>
      </c>
      <c r="F13" s="148">
        <f>SUM(F12)</f>
        <v>0</v>
      </c>
      <c r="G13" s="380">
        <f>SUM(E13:F13)</f>
        <v>0</v>
      </c>
      <c r="H13" s="164"/>
      <c r="I13" s="4"/>
      <c r="J13" s="4"/>
      <c r="K13" s="4"/>
      <c r="L13" s="395"/>
    </row>
    <row r="14" spans="1:12" ht="18" customHeight="1" x14ac:dyDescent="0.2">
      <c r="A14" s="558"/>
      <c r="B14" s="560" t="s">
        <v>480</v>
      </c>
      <c r="D14" s="160" t="s">
        <v>584</v>
      </c>
      <c r="E14" s="161">
        <f>SUM(E12:E13)</f>
        <v>0</v>
      </c>
      <c r="F14" s="149"/>
      <c r="G14" s="381">
        <f>SUM(G12:G13)</f>
        <v>0</v>
      </c>
      <c r="H14" s="164"/>
      <c r="I14" s="4"/>
      <c r="J14" s="4"/>
      <c r="K14" s="4"/>
      <c r="L14" s="395"/>
    </row>
    <row r="15" spans="1:12" ht="18" customHeight="1" x14ac:dyDescent="0.2">
      <c r="A15" s="558"/>
      <c r="B15" s="560" t="s">
        <v>481</v>
      </c>
      <c r="D15" s="160"/>
      <c r="E15" s="157"/>
      <c r="F15" s="148"/>
      <c r="G15" s="380"/>
      <c r="H15" s="164"/>
      <c r="I15" s="4"/>
      <c r="J15" s="4"/>
      <c r="K15" s="4"/>
      <c r="L15" s="395"/>
    </row>
    <row r="16" spans="1:12" ht="18" customHeight="1" x14ac:dyDescent="0.2">
      <c r="A16" s="558"/>
      <c r="B16" s="561" t="s">
        <v>482</v>
      </c>
      <c r="E16" s="186"/>
      <c r="F16" s="148"/>
      <c r="G16" s="382"/>
      <c r="H16" s="164"/>
      <c r="I16" s="4"/>
      <c r="J16" s="4"/>
      <c r="K16" s="4"/>
      <c r="L16" s="395"/>
    </row>
    <row r="17" spans="2:12" ht="18" customHeight="1" x14ac:dyDescent="0.2">
      <c r="B17" s="162" t="s">
        <v>483</v>
      </c>
      <c r="C17" s="1953" t="s">
        <v>585</v>
      </c>
      <c r="D17" s="1953"/>
      <c r="E17" s="163">
        <f>E14</f>
        <v>0</v>
      </c>
      <c r="F17" s="163">
        <f t="shared" ref="F17:G17" si="0">F14</f>
        <v>0</v>
      </c>
      <c r="G17" s="163">
        <f t="shared" si="0"/>
        <v>0</v>
      </c>
      <c r="H17" s="164"/>
      <c r="I17" s="4"/>
      <c r="J17" s="4"/>
      <c r="K17" s="4"/>
      <c r="L17" s="395"/>
    </row>
    <row r="18" spans="2:12" ht="18" customHeight="1" x14ac:dyDescent="0.2">
      <c r="B18" s="5"/>
      <c r="H18" s="164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  <pageSetUpPr fitToPage="1"/>
  </sheetPr>
  <dimension ref="A1:U55"/>
  <sheetViews>
    <sheetView zoomScale="120" workbookViewId="0">
      <selection activeCell="L2" sqref="L2"/>
    </sheetView>
  </sheetViews>
  <sheetFormatPr defaultColWidth="9.140625" defaultRowHeight="11.25" x14ac:dyDescent="0.2"/>
  <cols>
    <col min="1" max="1" width="1.5703125" style="10" customWidth="1"/>
    <col min="2" max="2" width="4.85546875" style="85" customWidth="1"/>
    <col min="3" max="3" width="39.85546875" style="85" customWidth="1"/>
    <col min="4" max="7" width="11.140625" style="86" customWidth="1"/>
    <col min="8" max="10" width="11.28515625" style="86" customWidth="1"/>
    <col min="11" max="11" width="12.140625" style="86" customWidth="1"/>
    <col min="12" max="12" width="33.7109375" style="86" customWidth="1"/>
    <col min="13" max="13" width="10.5703125" style="175" customWidth="1"/>
    <col min="14" max="14" width="12.42578125" style="175" customWidth="1"/>
    <col min="15" max="15" width="13" style="175" customWidth="1"/>
    <col min="16" max="16" width="9.140625" style="85"/>
    <col min="17" max="16384" width="9.140625" style="10"/>
  </cols>
  <sheetData>
    <row r="1" spans="1:20" ht="12.75" customHeight="1" x14ac:dyDescent="0.2">
      <c r="C1" s="1710" t="s">
        <v>1415</v>
      </c>
      <c r="D1" s="1710"/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1710"/>
      <c r="P1" s="1710"/>
      <c r="Q1" s="1710"/>
      <c r="R1" s="1710"/>
      <c r="S1" s="1710"/>
      <c r="T1" s="1710"/>
    </row>
    <row r="2" spans="1:20" x14ac:dyDescent="0.2">
      <c r="O2" s="222"/>
    </row>
    <row r="3" spans="1:20" x14ac:dyDescent="0.2">
      <c r="O3" s="222"/>
    </row>
    <row r="4" spans="1:20" s="65" customFormat="1" x14ac:dyDescent="0.2">
      <c r="B4" s="88"/>
      <c r="C4" s="1709" t="s">
        <v>77</v>
      </c>
      <c r="D4" s="1709"/>
      <c r="E4" s="1709"/>
      <c r="F4" s="1709"/>
      <c r="G4" s="1709"/>
      <c r="H4" s="1709"/>
      <c r="I4" s="1709"/>
      <c r="J4" s="1709"/>
      <c r="K4" s="1709"/>
      <c r="L4" s="1709"/>
      <c r="M4" s="1709"/>
      <c r="N4" s="1709"/>
      <c r="O4" s="1709"/>
      <c r="P4" s="1709"/>
      <c r="Q4" s="1709"/>
      <c r="R4" s="1709"/>
      <c r="S4" s="1709"/>
      <c r="T4" s="1709"/>
    </row>
    <row r="5" spans="1:20" s="65" customFormat="1" x14ac:dyDescent="0.2">
      <c r="B5" s="88"/>
      <c r="C5" s="1870" t="s">
        <v>177</v>
      </c>
      <c r="D5" s="1870"/>
      <c r="E5" s="1870"/>
      <c r="F5" s="1870"/>
      <c r="G5" s="1870"/>
      <c r="H5" s="1870"/>
      <c r="I5" s="1870"/>
      <c r="J5" s="1870"/>
      <c r="K5" s="1870"/>
      <c r="L5" s="1870"/>
      <c r="M5" s="1870"/>
      <c r="N5" s="1870"/>
      <c r="O5" s="1870"/>
      <c r="P5" s="1870"/>
      <c r="Q5" s="1870"/>
      <c r="R5" s="1870"/>
      <c r="S5" s="1870"/>
      <c r="T5" s="1870"/>
    </row>
    <row r="6" spans="1:20" s="65" customFormat="1" x14ac:dyDescent="0.2">
      <c r="B6" s="88"/>
      <c r="C6" s="1709" t="s">
        <v>1318</v>
      </c>
      <c r="D6" s="1709"/>
      <c r="E6" s="1709"/>
      <c r="F6" s="1709"/>
      <c r="G6" s="1709"/>
      <c r="H6" s="1709"/>
      <c r="I6" s="1709"/>
      <c r="J6" s="1709"/>
      <c r="K6" s="1709"/>
      <c r="L6" s="1709"/>
      <c r="M6" s="1709"/>
      <c r="N6" s="1709"/>
      <c r="O6" s="1709"/>
      <c r="P6" s="1709"/>
      <c r="Q6" s="1709"/>
      <c r="R6" s="1709"/>
      <c r="S6" s="1709"/>
      <c r="T6" s="1709"/>
    </row>
    <row r="7" spans="1:20" s="65" customFormat="1" x14ac:dyDescent="0.2">
      <c r="B7" s="88"/>
      <c r="C7" s="1723" t="s">
        <v>295</v>
      </c>
      <c r="D7" s="1723"/>
      <c r="E7" s="1723"/>
      <c r="F7" s="1723"/>
      <c r="G7" s="1723"/>
      <c r="H7" s="1723"/>
      <c r="I7" s="1723"/>
      <c r="J7" s="1723"/>
      <c r="K7" s="1723"/>
      <c r="L7" s="1723"/>
      <c r="M7" s="1723"/>
      <c r="N7" s="1723"/>
      <c r="O7" s="1723"/>
      <c r="P7" s="1723"/>
      <c r="Q7" s="1723"/>
      <c r="R7" s="1723"/>
      <c r="S7" s="1723"/>
      <c r="T7" s="1723"/>
    </row>
    <row r="8" spans="1:20" s="65" customFormat="1" ht="12.75" customHeight="1" x14ac:dyDescent="0.2">
      <c r="B8" s="1794" t="s">
        <v>56</v>
      </c>
      <c r="C8" s="1715" t="s">
        <v>57</v>
      </c>
      <c r="D8" s="1715" t="s">
        <v>58</v>
      </c>
      <c r="E8" s="1715"/>
      <c r="F8" s="1715"/>
      <c r="G8" s="1715"/>
      <c r="H8" s="1715"/>
      <c r="I8" s="1715"/>
      <c r="J8" s="1715"/>
      <c r="K8" s="1715"/>
      <c r="L8" s="1717" t="s">
        <v>59</v>
      </c>
      <c r="M8" s="1727" t="s">
        <v>60</v>
      </c>
      <c r="N8" s="1727"/>
      <c r="O8" s="1727"/>
      <c r="P8" s="1727"/>
      <c r="Q8" s="1727"/>
      <c r="R8" s="1727"/>
      <c r="S8" s="1727"/>
      <c r="T8" s="1727"/>
    </row>
    <row r="9" spans="1:20" s="65" customFormat="1" ht="12.75" customHeight="1" x14ac:dyDescent="0.2">
      <c r="B9" s="1794"/>
      <c r="C9" s="1715"/>
      <c r="D9" s="1718" t="s">
        <v>1134</v>
      </c>
      <c r="E9" s="1718"/>
      <c r="F9" s="1718"/>
      <c r="G9" s="1718" t="s">
        <v>1401</v>
      </c>
      <c r="H9" s="1719"/>
      <c r="I9" s="1718" t="s">
        <v>1402</v>
      </c>
      <c r="J9" s="1719"/>
      <c r="K9" s="1719"/>
      <c r="L9" s="1717"/>
      <c r="M9" s="1959" t="s">
        <v>1134</v>
      </c>
      <c r="N9" s="1959"/>
      <c r="O9" s="1959"/>
      <c r="P9" s="1718" t="s">
        <v>1401</v>
      </c>
      <c r="Q9" s="1719"/>
      <c r="R9" s="1718" t="s">
        <v>1402</v>
      </c>
      <c r="S9" s="1719"/>
      <c r="T9" s="1719"/>
    </row>
    <row r="10" spans="1:20" s="187" customFormat="1" ht="36.6" customHeight="1" x14ac:dyDescent="0.2">
      <c r="B10" s="1794"/>
      <c r="C10" s="1699" t="s">
        <v>61</v>
      </c>
      <c r="D10" s="948" t="s">
        <v>62</v>
      </c>
      <c r="E10" s="948" t="s">
        <v>63</v>
      </c>
      <c r="F10" s="948" t="s">
        <v>64</v>
      </c>
      <c r="G10" s="948" t="s">
        <v>62</v>
      </c>
      <c r="H10" s="948" t="s">
        <v>63</v>
      </c>
      <c r="I10" s="948" t="s">
        <v>62</v>
      </c>
      <c r="J10" s="948" t="s">
        <v>63</v>
      </c>
      <c r="K10" s="948" t="s">
        <v>64</v>
      </c>
      <c r="L10" s="1619" t="s">
        <v>65</v>
      </c>
      <c r="M10" s="981" t="s">
        <v>62</v>
      </c>
      <c r="N10" s="981" t="s">
        <v>63</v>
      </c>
      <c r="O10" s="981" t="s">
        <v>64</v>
      </c>
      <c r="P10" s="948" t="s">
        <v>62</v>
      </c>
      <c r="Q10" s="948" t="s">
        <v>63</v>
      </c>
      <c r="R10" s="948" t="s">
        <v>62</v>
      </c>
      <c r="S10" s="948" t="s">
        <v>63</v>
      </c>
      <c r="T10" s="948" t="s">
        <v>64</v>
      </c>
    </row>
    <row r="11" spans="1:20" ht="11.45" customHeight="1" x14ac:dyDescent="0.2">
      <c r="A11" s="1651"/>
      <c r="B11" s="1667">
        <v>1</v>
      </c>
      <c r="C11" s="1620" t="s">
        <v>24</v>
      </c>
      <c r="D11" s="100"/>
      <c r="E11" s="100"/>
      <c r="F11" s="100"/>
      <c r="G11" s="100"/>
      <c r="H11" s="100"/>
      <c r="I11" s="100"/>
      <c r="J11" s="100"/>
      <c r="K11" s="1648"/>
      <c r="L11" s="1621" t="s">
        <v>25</v>
      </c>
      <c r="M11" s="225"/>
      <c r="N11" s="225"/>
      <c r="O11" s="177"/>
      <c r="P11" s="176"/>
      <c r="Q11" s="176"/>
      <c r="R11" s="176"/>
      <c r="S11" s="176"/>
      <c r="T11" s="1651"/>
    </row>
    <row r="12" spans="1:20" x14ac:dyDescent="0.2">
      <c r="A12" s="1651"/>
      <c r="B12" s="1667">
        <f t="shared" ref="B12:B54" si="0">B11+1</f>
        <v>2</v>
      </c>
      <c r="C12" s="95" t="s">
        <v>35</v>
      </c>
      <c r="D12" s="62"/>
      <c r="E12" s="62"/>
      <c r="F12" s="62">
        <f t="shared" ref="F12:F18" si="1">SUM(D12:E12)</f>
        <v>0</v>
      </c>
      <c r="G12" s="62"/>
      <c r="H12" s="62"/>
      <c r="I12" s="62"/>
      <c r="J12" s="62"/>
      <c r="K12" s="308"/>
      <c r="L12" s="62" t="s">
        <v>208</v>
      </c>
      <c r="M12" s="170">
        <v>238611</v>
      </c>
      <c r="N12" s="170">
        <v>16663</v>
      </c>
      <c r="O12" s="224">
        <f>SUM(M12:N12)</f>
        <v>255274</v>
      </c>
      <c r="P12" s="176"/>
      <c r="Q12" s="176">
        <v>447</v>
      </c>
      <c r="R12" s="177">
        <f>M12+P12</f>
        <v>238611</v>
      </c>
      <c r="S12" s="177">
        <f>N12+Q12</f>
        <v>17110</v>
      </c>
      <c r="T12" s="1642">
        <f>R12+S12</f>
        <v>255721</v>
      </c>
    </row>
    <row r="13" spans="1:20" x14ac:dyDescent="0.2">
      <c r="A13" s="1651"/>
      <c r="B13" s="1667">
        <f t="shared" si="0"/>
        <v>3</v>
      </c>
      <c r="C13" s="95" t="s">
        <v>36</v>
      </c>
      <c r="D13" s="62"/>
      <c r="E13" s="62"/>
      <c r="F13" s="62">
        <f t="shared" si="1"/>
        <v>0</v>
      </c>
      <c r="G13" s="62"/>
      <c r="H13" s="62"/>
      <c r="I13" s="62"/>
      <c r="J13" s="62"/>
      <c r="K13" s="308"/>
      <c r="L13" s="1640" t="s">
        <v>209</v>
      </c>
      <c r="M13" s="170">
        <v>45520</v>
      </c>
      <c r="N13" s="170">
        <v>3059</v>
      </c>
      <c r="O13" s="224">
        <f>SUM(M13:N13)</f>
        <v>48579</v>
      </c>
      <c r="P13" s="177"/>
      <c r="Q13" s="176">
        <v>39</v>
      </c>
      <c r="R13" s="177">
        <f t="shared" ref="R13:R14" si="2">M13+P13</f>
        <v>45520</v>
      </c>
      <c r="S13" s="177">
        <f t="shared" ref="S13:S14" si="3">N13+Q13</f>
        <v>3098</v>
      </c>
      <c r="T13" s="1642">
        <f t="shared" ref="T13:T14" si="4">R13+S13</f>
        <v>48618</v>
      </c>
    </row>
    <row r="14" spans="1:20" x14ac:dyDescent="0.2">
      <c r="A14" s="1651"/>
      <c r="B14" s="1667">
        <f t="shared" si="0"/>
        <v>4</v>
      </c>
      <c r="C14" s="95" t="s">
        <v>185</v>
      </c>
      <c r="D14" s="62">
        <f>'tám, végl. pe.átv  '!C58</f>
        <v>0</v>
      </c>
      <c r="E14" s="62">
        <f>'tám, végl. pe.átv  '!D58</f>
        <v>106</v>
      </c>
      <c r="F14" s="170">
        <f t="shared" si="1"/>
        <v>106</v>
      </c>
      <c r="G14" s="170"/>
      <c r="H14" s="170">
        <v>486</v>
      </c>
      <c r="I14" s="170">
        <f>D14+G14</f>
        <v>0</v>
      </c>
      <c r="J14" s="170">
        <f>E14+H14</f>
        <v>592</v>
      </c>
      <c r="K14" s="321">
        <f>I14+J14</f>
        <v>592</v>
      </c>
      <c r="L14" s="62" t="s">
        <v>210</v>
      </c>
      <c r="M14" s="170">
        <v>203263</v>
      </c>
      <c r="N14" s="170">
        <v>6262</v>
      </c>
      <c r="O14" s="224">
        <f>SUM(M14:N14)</f>
        <v>209525</v>
      </c>
      <c r="P14" s="176">
        <v>795</v>
      </c>
      <c r="Q14" s="176"/>
      <c r="R14" s="177">
        <f t="shared" si="2"/>
        <v>204058</v>
      </c>
      <c r="S14" s="177">
        <f t="shared" si="3"/>
        <v>6262</v>
      </c>
      <c r="T14" s="1642">
        <f t="shared" si="4"/>
        <v>210320</v>
      </c>
    </row>
    <row r="15" spans="1:20" ht="12" customHeight="1" x14ac:dyDescent="0.2">
      <c r="A15" s="1651"/>
      <c r="B15" s="1667">
        <f t="shared" si="0"/>
        <v>5</v>
      </c>
      <c r="C15" s="1672"/>
      <c r="D15" s="62"/>
      <c r="E15" s="62"/>
      <c r="F15" s="62"/>
      <c r="G15" s="62"/>
      <c r="H15" s="62"/>
      <c r="I15" s="170"/>
      <c r="J15" s="170"/>
      <c r="K15" s="321"/>
      <c r="L15" s="62"/>
      <c r="M15" s="1679"/>
      <c r="N15" s="1679"/>
      <c r="O15" s="170"/>
      <c r="P15" s="176"/>
      <c r="Q15" s="176"/>
      <c r="R15" s="176"/>
      <c r="S15" s="176"/>
      <c r="T15" s="1651"/>
    </row>
    <row r="16" spans="1:20" x14ac:dyDescent="0.2">
      <c r="A16" s="1651"/>
      <c r="B16" s="1667">
        <f t="shared" si="0"/>
        <v>6</v>
      </c>
      <c r="C16" s="95" t="s">
        <v>38</v>
      </c>
      <c r="D16" s="62"/>
      <c r="E16" s="62"/>
      <c r="F16" s="62">
        <f t="shared" si="1"/>
        <v>0</v>
      </c>
      <c r="G16" s="62"/>
      <c r="H16" s="62"/>
      <c r="I16" s="170">
        <f t="shared" ref="I16:I20" si="5">D16+G16</f>
        <v>0</v>
      </c>
      <c r="J16" s="170">
        <f t="shared" ref="J16:J20" si="6">E16+H16</f>
        <v>0</v>
      </c>
      <c r="K16" s="321">
        <f t="shared" ref="K16:K18" si="7">I16+J16</f>
        <v>0</v>
      </c>
      <c r="L16" s="62" t="s">
        <v>28</v>
      </c>
      <c r="M16" s="177"/>
      <c r="N16" s="177"/>
      <c r="O16" s="177"/>
      <c r="P16" s="176"/>
      <c r="Q16" s="176"/>
      <c r="R16" s="176"/>
      <c r="S16" s="176"/>
      <c r="T16" s="1651"/>
    </row>
    <row r="17" spans="1:21" x14ac:dyDescent="0.2">
      <c r="A17" s="1651"/>
      <c r="B17" s="1667">
        <f t="shared" si="0"/>
        <v>7</v>
      </c>
      <c r="C17" s="95"/>
      <c r="D17" s="62"/>
      <c r="E17" s="62"/>
      <c r="F17" s="62"/>
      <c r="G17" s="62"/>
      <c r="H17" s="62"/>
      <c r="I17" s="170"/>
      <c r="J17" s="170"/>
      <c r="K17" s="321"/>
      <c r="L17" s="62" t="s">
        <v>30</v>
      </c>
      <c r="M17" s="177"/>
      <c r="N17" s="177"/>
      <c r="O17" s="177"/>
      <c r="P17" s="176"/>
      <c r="Q17" s="176"/>
      <c r="R17" s="176"/>
      <c r="S17" s="176"/>
      <c r="T17" s="1651"/>
    </row>
    <row r="18" spans="1:21" x14ac:dyDescent="0.2">
      <c r="A18" s="1651"/>
      <c r="B18" s="1667">
        <f t="shared" si="0"/>
        <v>8</v>
      </c>
      <c r="C18" s="95" t="s">
        <v>39</v>
      </c>
      <c r="D18" s="62"/>
      <c r="E18" s="62"/>
      <c r="F18" s="62">
        <f t="shared" si="1"/>
        <v>0</v>
      </c>
      <c r="G18" s="62"/>
      <c r="H18" s="62"/>
      <c r="I18" s="170">
        <f t="shared" si="5"/>
        <v>0</v>
      </c>
      <c r="J18" s="170">
        <f t="shared" si="6"/>
        <v>0</v>
      </c>
      <c r="K18" s="321">
        <f t="shared" si="7"/>
        <v>0</v>
      </c>
      <c r="L18" s="62" t="s">
        <v>437</v>
      </c>
      <c r="M18" s="177"/>
      <c r="N18" s="177"/>
      <c r="O18" s="177"/>
      <c r="P18" s="176"/>
      <c r="Q18" s="176"/>
      <c r="R18" s="176"/>
      <c r="S18" s="176"/>
      <c r="T18" s="1651"/>
    </row>
    <row r="19" spans="1:21" x14ac:dyDescent="0.2">
      <c r="A19" s="1651"/>
      <c r="B19" s="1667">
        <f t="shared" si="0"/>
        <v>9</v>
      </c>
      <c r="C19" s="98" t="s">
        <v>40</v>
      </c>
      <c r="D19" s="96"/>
      <c r="E19" s="96"/>
      <c r="F19" s="96"/>
      <c r="G19" s="96"/>
      <c r="H19" s="96"/>
      <c r="I19" s="170"/>
      <c r="J19" s="170"/>
      <c r="K19" s="321"/>
      <c r="L19" s="62" t="s">
        <v>436</v>
      </c>
      <c r="M19" s="177"/>
      <c r="N19" s="177"/>
      <c r="O19" s="177"/>
      <c r="P19" s="176"/>
      <c r="Q19" s="176"/>
      <c r="R19" s="176"/>
      <c r="S19" s="176"/>
      <c r="T19" s="1651"/>
    </row>
    <row r="20" spans="1:21" x14ac:dyDescent="0.2">
      <c r="A20" s="1651"/>
      <c r="B20" s="1667">
        <f t="shared" si="0"/>
        <v>10</v>
      </c>
      <c r="C20" s="95" t="s">
        <v>187</v>
      </c>
      <c r="D20" s="224">
        <v>75092</v>
      </c>
      <c r="E20" s="224">
        <v>24908</v>
      </c>
      <c r="F20" s="224">
        <f>SUM(D20:E20)</f>
        <v>100000</v>
      </c>
      <c r="G20" s="224"/>
      <c r="H20" s="224"/>
      <c r="I20" s="170">
        <f t="shared" si="5"/>
        <v>75092</v>
      </c>
      <c r="J20" s="170">
        <f t="shared" si="6"/>
        <v>24908</v>
      </c>
      <c r="K20" s="321">
        <f>I20+J20</f>
        <v>100000</v>
      </c>
      <c r="L20" s="62" t="s">
        <v>183</v>
      </c>
      <c r="M20" s="177"/>
      <c r="N20" s="177"/>
      <c r="O20" s="177"/>
      <c r="P20" s="176"/>
      <c r="Q20" s="176"/>
      <c r="R20" s="176"/>
      <c r="S20" s="176"/>
      <c r="T20" s="1651"/>
    </row>
    <row r="21" spans="1:21" x14ac:dyDescent="0.2">
      <c r="A21" s="1651"/>
      <c r="B21" s="1667">
        <f t="shared" si="0"/>
        <v>11</v>
      </c>
      <c r="C21" s="1622"/>
      <c r="D21" s="96"/>
      <c r="E21" s="96"/>
      <c r="F21" s="96"/>
      <c r="G21" s="96"/>
      <c r="H21" s="96"/>
      <c r="I21" s="96"/>
      <c r="J21" s="96"/>
      <c r="K21" s="303"/>
      <c r="L21" s="62" t="s">
        <v>893</v>
      </c>
      <c r="M21" s="177"/>
      <c r="N21" s="177"/>
      <c r="O21" s="177"/>
      <c r="P21" s="176"/>
      <c r="Q21" s="176"/>
      <c r="R21" s="176"/>
      <c r="S21" s="176"/>
      <c r="T21" s="1651"/>
    </row>
    <row r="22" spans="1:21" s="67" customFormat="1" x14ac:dyDescent="0.2">
      <c r="A22" s="1652"/>
      <c r="B22" s="1667">
        <f t="shared" si="0"/>
        <v>12</v>
      </c>
      <c r="C22" s="1622" t="s">
        <v>42</v>
      </c>
      <c r="D22" s="96"/>
      <c r="E22" s="96"/>
      <c r="F22" s="96"/>
      <c r="G22" s="96"/>
      <c r="H22" s="96"/>
      <c r="I22" s="96"/>
      <c r="J22" s="96"/>
      <c r="K22" s="303"/>
      <c r="L22" s="62" t="s">
        <v>894</v>
      </c>
      <c r="M22" s="177"/>
      <c r="N22" s="177"/>
      <c r="O22" s="177"/>
      <c r="P22" s="1627"/>
      <c r="Q22" s="1627"/>
      <c r="R22" s="1627"/>
      <c r="S22" s="1627"/>
      <c r="T22" s="1652"/>
    </row>
    <row r="23" spans="1:21" s="67" customFormat="1" x14ac:dyDescent="0.2">
      <c r="A23" s="1652"/>
      <c r="B23" s="1667">
        <f t="shared" si="0"/>
        <v>13</v>
      </c>
      <c r="C23" s="1622" t="s">
        <v>43</v>
      </c>
      <c r="D23" s="96"/>
      <c r="E23" s="96"/>
      <c r="F23" s="96"/>
      <c r="G23" s="96"/>
      <c r="H23" s="96"/>
      <c r="I23" s="96"/>
      <c r="J23" s="96"/>
      <c r="K23" s="303"/>
      <c r="L23" s="97"/>
      <c r="M23" s="177"/>
      <c r="N23" s="177"/>
      <c r="O23" s="177"/>
      <c r="P23" s="1627"/>
      <c r="Q23" s="1627"/>
      <c r="R23" s="1627"/>
      <c r="S23" s="1627"/>
      <c r="T23" s="1652"/>
    </row>
    <row r="24" spans="1:21" x14ac:dyDescent="0.2">
      <c r="A24" s="1651"/>
      <c r="B24" s="1667">
        <f t="shared" si="0"/>
        <v>14</v>
      </c>
      <c r="C24" s="95" t="s">
        <v>44</v>
      </c>
      <c r="D24" s="68"/>
      <c r="E24" s="68"/>
      <c r="F24" s="68"/>
      <c r="G24" s="68"/>
      <c r="H24" s="68"/>
      <c r="I24" s="68"/>
      <c r="J24" s="68"/>
      <c r="K24" s="1676"/>
      <c r="L24" s="1673" t="s">
        <v>66</v>
      </c>
      <c r="M24" s="1628">
        <f>SUM(M12:M22)</f>
        <v>487394</v>
      </c>
      <c r="N24" s="1628">
        <f>SUM(N12:N22)</f>
        <v>25984</v>
      </c>
      <c r="O24" s="1628">
        <f>SUM(O12:O22)</f>
        <v>513378</v>
      </c>
      <c r="P24" s="1628">
        <f t="shared" ref="P24:T24" si="8">SUM(P12:P22)</f>
        <v>795</v>
      </c>
      <c r="Q24" s="1628">
        <f t="shared" si="8"/>
        <v>486</v>
      </c>
      <c r="R24" s="1628">
        <f t="shared" si="8"/>
        <v>488189</v>
      </c>
      <c r="S24" s="1628">
        <f t="shared" si="8"/>
        <v>26470</v>
      </c>
      <c r="T24" s="1628">
        <f t="shared" si="8"/>
        <v>514659</v>
      </c>
      <c r="U24" s="1698"/>
    </row>
    <row r="25" spans="1:21" x14ac:dyDescent="0.2">
      <c r="A25" s="1651"/>
      <c r="B25" s="1667">
        <f t="shared" si="0"/>
        <v>15</v>
      </c>
      <c r="C25" s="95" t="s">
        <v>45</v>
      </c>
      <c r="D25" s="224">
        <v>0</v>
      </c>
      <c r="E25" s="224">
        <v>0</v>
      </c>
      <c r="F25" s="224">
        <v>0</v>
      </c>
      <c r="G25" s="224"/>
      <c r="H25" s="224"/>
      <c r="I25" s="224">
        <v>0</v>
      </c>
      <c r="J25" s="224">
        <v>0</v>
      </c>
      <c r="K25" s="320">
        <v>0</v>
      </c>
      <c r="L25" s="97"/>
      <c r="M25" s="177"/>
      <c r="N25" s="177"/>
      <c r="O25" s="177"/>
      <c r="P25" s="176"/>
      <c r="Q25" s="176"/>
      <c r="R25" s="176"/>
      <c r="S25" s="176"/>
      <c r="T25" s="1651"/>
    </row>
    <row r="26" spans="1:21" x14ac:dyDescent="0.2">
      <c r="A26" s="1651"/>
      <c r="B26" s="1667">
        <f t="shared" si="0"/>
        <v>16</v>
      </c>
      <c r="C26" s="95" t="s">
        <v>46</v>
      </c>
      <c r="D26" s="1621"/>
      <c r="E26" s="1621"/>
      <c r="F26" s="1621"/>
      <c r="G26" s="1621"/>
      <c r="H26" s="1621"/>
      <c r="I26" s="1621"/>
      <c r="J26" s="1621"/>
      <c r="K26" s="339"/>
      <c r="L26" s="1621" t="s">
        <v>34</v>
      </c>
      <c r="M26" s="225"/>
      <c r="N26" s="225"/>
      <c r="O26" s="177"/>
      <c r="P26" s="176"/>
      <c r="Q26" s="176"/>
      <c r="R26" s="176"/>
      <c r="S26" s="176"/>
      <c r="T26" s="1651"/>
    </row>
    <row r="27" spans="1:21" x14ac:dyDescent="0.2">
      <c r="A27" s="1651"/>
      <c r="B27" s="1667">
        <f t="shared" si="0"/>
        <v>17</v>
      </c>
      <c r="C27" s="95" t="s">
        <v>47</v>
      </c>
      <c r="D27" s="62"/>
      <c r="E27" s="62"/>
      <c r="F27" s="62"/>
      <c r="G27" s="62"/>
      <c r="H27" s="62"/>
      <c r="I27" s="62"/>
      <c r="J27" s="62"/>
      <c r="K27" s="308"/>
      <c r="L27" s="62" t="s">
        <v>266</v>
      </c>
      <c r="M27" s="177">
        <f>'felhalm. kiad.  '!N114</f>
        <v>4400</v>
      </c>
      <c r="N27" s="177">
        <f>'felhalm. kiad.  '!Q114</f>
        <v>22000</v>
      </c>
      <c r="O27" s="177">
        <f>SUM(M27:N27)</f>
        <v>26400</v>
      </c>
      <c r="P27" s="176"/>
      <c r="Q27" s="176"/>
      <c r="R27" s="177">
        <f>M27+P27</f>
        <v>4400</v>
      </c>
      <c r="S27" s="177">
        <f>N27+Q27</f>
        <v>22000</v>
      </c>
      <c r="T27" s="1642">
        <f>R27+S27</f>
        <v>26400</v>
      </c>
    </row>
    <row r="28" spans="1:21" x14ac:dyDescent="0.2">
      <c r="A28" s="1651"/>
      <c r="B28" s="1667">
        <f t="shared" si="0"/>
        <v>18</v>
      </c>
      <c r="C28" s="95"/>
      <c r="D28" s="62"/>
      <c r="E28" s="62"/>
      <c r="F28" s="62"/>
      <c r="G28" s="62"/>
      <c r="H28" s="62"/>
      <c r="I28" s="62"/>
      <c r="J28" s="62"/>
      <c r="K28" s="308"/>
      <c r="L28" s="62" t="s">
        <v>31</v>
      </c>
      <c r="M28" s="177"/>
      <c r="N28" s="177"/>
      <c r="O28" s="177"/>
      <c r="P28" s="176"/>
      <c r="Q28" s="176"/>
      <c r="R28" s="176"/>
      <c r="S28" s="176"/>
      <c r="T28" s="1651"/>
    </row>
    <row r="29" spans="1:21" x14ac:dyDescent="0.2">
      <c r="A29" s="1651"/>
      <c r="B29" s="1667">
        <f t="shared" si="0"/>
        <v>19</v>
      </c>
      <c r="C29" s="1622" t="s">
        <v>50</v>
      </c>
      <c r="D29" s="62"/>
      <c r="E29" s="62"/>
      <c r="F29" s="62"/>
      <c r="G29" s="62"/>
      <c r="H29" s="62"/>
      <c r="I29" s="62"/>
      <c r="J29" s="62"/>
      <c r="K29" s="308"/>
      <c r="L29" s="62" t="s">
        <v>32</v>
      </c>
      <c r="M29" s="177"/>
      <c r="N29" s="177"/>
      <c r="O29" s="177"/>
      <c r="P29" s="176"/>
      <c r="Q29" s="176"/>
      <c r="R29" s="176"/>
      <c r="S29" s="176"/>
      <c r="T29" s="1651"/>
    </row>
    <row r="30" spans="1:21" s="67" customFormat="1" x14ac:dyDescent="0.2">
      <c r="A30" s="1652"/>
      <c r="B30" s="1667">
        <f t="shared" si="0"/>
        <v>20</v>
      </c>
      <c r="C30" s="1622" t="s">
        <v>48</v>
      </c>
      <c r="D30" s="62"/>
      <c r="E30" s="62"/>
      <c r="F30" s="62"/>
      <c r="G30" s="62"/>
      <c r="H30" s="62"/>
      <c r="I30" s="62"/>
      <c r="J30" s="62"/>
      <c r="K30" s="308"/>
      <c r="L30" s="62" t="s">
        <v>438</v>
      </c>
      <c r="M30" s="177"/>
      <c r="N30" s="177"/>
      <c r="O30" s="177"/>
      <c r="P30" s="1627"/>
      <c r="Q30" s="1627"/>
      <c r="R30" s="1627"/>
      <c r="S30" s="1627"/>
      <c r="T30" s="1652"/>
    </row>
    <row r="31" spans="1:21" x14ac:dyDescent="0.2">
      <c r="A31" s="1651"/>
      <c r="B31" s="1667">
        <f t="shared" si="0"/>
        <v>21</v>
      </c>
      <c r="C31" s="1622"/>
      <c r="D31" s="62"/>
      <c r="E31" s="62"/>
      <c r="F31" s="62"/>
      <c r="G31" s="62"/>
      <c r="H31" s="62"/>
      <c r="I31" s="62"/>
      <c r="J31" s="62"/>
      <c r="K31" s="308"/>
      <c r="L31" s="62" t="s">
        <v>435</v>
      </c>
      <c r="M31" s="177"/>
      <c r="N31" s="177"/>
      <c r="O31" s="177"/>
      <c r="P31" s="176"/>
      <c r="Q31" s="176"/>
      <c r="R31" s="176"/>
      <c r="S31" s="176"/>
      <c r="T31" s="1651"/>
    </row>
    <row r="32" spans="1:21" s="11" customFormat="1" x14ac:dyDescent="0.2">
      <c r="A32" s="1653"/>
      <c r="B32" s="1667">
        <f t="shared" si="0"/>
        <v>22</v>
      </c>
      <c r="C32" s="1630" t="s">
        <v>52</v>
      </c>
      <c r="D32" s="96">
        <f>D14+D20</f>
        <v>75092</v>
      </c>
      <c r="E32" s="96">
        <f>E14+E20</f>
        <v>25014</v>
      </c>
      <c r="F32" s="96">
        <f>F14+F20</f>
        <v>100106</v>
      </c>
      <c r="G32" s="96">
        <f>G14+G18+G20+G29</f>
        <v>0</v>
      </c>
      <c r="H32" s="96">
        <f>H14+H18+H20+H29</f>
        <v>486</v>
      </c>
      <c r="I32" s="96">
        <f t="shared" ref="I32:K32" si="9">I14+I18+I20+I29</f>
        <v>75092</v>
      </c>
      <c r="J32" s="96">
        <f t="shared" si="9"/>
        <v>25500</v>
      </c>
      <c r="K32" s="303">
        <f t="shared" si="9"/>
        <v>100592</v>
      </c>
      <c r="L32" s="62" t="s">
        <v>431</v>
      </c>
      <c r="M32" s="177"/>
      <c r="N32" s="177"/>
      <c r="O32" s="177"/>
      <c r="P32" s="536"/>
      <c r="Q32" s="536"/>
      <c r="R32" s="536"/>
      <c r="S32" s="536"/>
      <c r="T32" s="1653"/>
    </row>
    <row r="33" spans="1:20" x14ac:dyDescent="0.2">
      <c r="A33" s="1651"/>
      <c r="B33" s="1667">
        <f t="shared" si="0"/>
        <v>23</v>
      </c>
      <c r="C33" s="1658" t="s">
        <v>67</v>
      </c>
      <c r="D33" s="103">
        <f>D16+D23+D24+D25+D26+D27+D30</f>
        <v>0</v>
      </c>
      <c r="E33" s="103">
        <f t="shared" ref="E33:F33" si="10">E16+E23+E24+E25+E26+E27+E30</f>
        <v>0</v>
      </c>
      <c r="F33" s="103">
        <f t="shared" si="10"/>
        <v>0</v>
      </c>
      <c r="G33" s="103">
        <f>G16+G23+G24+G25+G26+G27+G30</f>
        <v>0</v>
      </c>
      <c r="H33" s="103">
        <f>H16+H23+H24+H25+H26+H27+H30</f>
        <v>0</v>
      </c>
      <c r="I33" s="103">
        <f t="shared" ref="I33:K33" si="11">I16+I23+I24+I25+I26+I27+I30</f>
        <v>0</v>
      </c>
      <c r="J33" s="103">
        <f t="shared" si="11"/>
        <v>0</v>
      </c>
      <c r="K33" s="306">
        <f t="shared" si="11"/>
        <v>0</v>
      </c>
      <c r="L33" s="68" t="s">
        <v>68</v>
      </c>
      <c r="M33" s="1674">
        <f>SUM(M27:M32)</f>
        <v>4400</v>
      </c>
      <c r="N33" s="1674">
        <f>SUM(N27:N32)</f>
        <v>22000</v>
      </c>
      <c r="O33" s="1674">
        <f>SUM(O27:O31)</f>
        <v>26400</v>
      </c>
      <c r="P33" s="1674">
        <f t="shared" ref="P33:T33" si="12">SUM(P27:P31)</f>
        <v>0</v>
      </c>
      <c r="Q33" s="1674">
        <f t="shared" si="12"/>
        <v>0</v>
      </c>
      <c r="R33" s="1674">
        <f t="shared" si="12"/>
        <v>4400</v>
      </c>
      <c r="S33" s="1674">
        <f t="shared" si="12"/>
        <v>22000</v>
      </c>
      <c r="T33" s="1677">
        <f t="shared" si="12"/>
        <v>26400</v>
      </c>
    </row>
    <row r="34" spans="1:20" x14ac:dyDescent="0.2">
      <c r="A34" s="1651"/>
      <c r="B34" s="1667">
        <f t="shared" si="0"/>
        <v>24</v>
      </c>
      <c r="C34" s="104" t="s">
        <v>51</v>
      </c>
      <c r="D34" s="100">
        <f>SUM(D32:D33)</f>
        <v>75092</v>
      </c>
      <c r="E34" s="100">
        <f>SUM(E32:E33)</f>
        <v>25014</v>
      </c>
      <c r="F34" s="100">
        <f>SUM(D34:E34)</f>
        <v>100106</v>
      </c>
      <c r="G34" s="100">
        <f>G32+G33</f>
        <v>0</v>
      </c>
      <c r="H34" s="100">
        <f t="shared" ref="H34:K34" si="13">H32+H33</f>
        <v>486</v>
      </c>
      <c r="I34" s="100">
        <f t="shared" si="13"/>
        <v>75092</v>
      </c>
      <c r="J34" s="100">
        <f t="shared" si="13"/>
        <v>25500</v>
      </c>
      <c r="K34" s="1648">
        <f t="shared" si="13"/>
        <v>100592</v>
      </c>
      <c r="L34" s="100" t="s">
        <v>69</v>
      </c>
      <c r="M34" s="225">
        <f>M24+M33</f>
        <v>491794</v>
      </c>
      <c r="N34" s="225">
        <f>N24+N33</f>
        <v>47984</v>
      </c>
      <c r="O34" s="225">
        <f>O24+O33</f>
        <v>539778</v>
      </c>
      <c r="P34" s="225">
        <f t="shared" ref="P34:T34" si="14">P24+P33</f>
        <v>795</v>
      </c>
      <c r="Q34" s="225">
        <f t="shared" si="14"/>
        <v>486</v>
      </c>
      <c r="R34" s="225">
        <f t="shared" si="14"/>
        <v>492589</v>
      </c>
      <c r="S34" s="225">
        <f t="shared" si="14"/>
        <v>48470</v>
      </c>
      <c r="T34" s="1645">
        <f t="shared" si="14"/>
        <v>541059</v>
      </c>
    </row>
    <row r="35" spans="1:20" x14ac:dyDescent="0.2">
      <c r="A35" s="1651"/>
      <c r="B35" s="1667">
        <f t="shared" si="0"/>
        <v>25</v>
      </c>
      <c r="C35" s="1622"/>
      <c r="D35" s="97"/>
      <c r="E35" s="97"/>
      <c r="F35" s="97"/>
      <c r="G35" s="97"/>
      <c r="H35" s="97"/>
      <c r="I35" s="97"/>
      <c r="J35" s="97"/>
      <c r="K35" s="305"/>
      <c r="L35" s="97"/>
      <c r="M35" s="177"/>
      <c r="N35" s="177"/>
      <c r="O35" s="177"/>
      <c r="P35" s="176"/>
      <c r="Q35" s="176"/>
      <c r="R35" s="176"/>
      <c r="S35" s="176"/>
      <c r="T35" s="1651"/>
    </row>
    <row r="36" spans="1:20" x14ac:dyDescent="0.2">
      <c r="A36" s="1651"/>
      <c r="B36" s="1667">
        <f t="shared" si="0"/>
        <v>26</v>
      </c>
      <c r="C36" s="1622"/>
      <c r="D36" s="97"/>
      <c r="E36" s="97"/>
      <c r="F36" s="97"/>
      <c r="G36" s="97"/>
      <c r="H36" s="97"/>
      <c r="I36" s="97"/>
      <c r="J36" s="97"/>
      <c r="K36" s="305"/>
      <c r="L36" s="1673"/>
      <c r="M36" s="1628"/>
      <c r="N36" s="1628"/>
      <c r="O36" s="1628"/>
      <c r="P36" s="176"/>
      <c r="Q36" s="176"/>
      <c r="R36" s="176"/>
      <c r="S36" s="176"/>
      <c r="T36" s="1651"/>
    </row>
    <row r="37" spans="1:20" s="11" customFormat="1" x14ac:dyDescent="0.2">
      <c r="A37" s="1653"/>
      <c r="B37" s="1667">
        <f t="shared" si="0"/>
        <v>27</v>
      </c>
      <c r="C37" s="1622"/>
      <c r="D37" s="97"/>
      <c r="E37" s="97"/>
      <c r="F37" s="97"/>
      <c r="G37" s="97"/>
      <c r="H37" s="97"/>
      <c r="I37" s="97"/>
      <c r="J37" s="97"/>
      <c r="K37" s="305"/>
      <c r="L37" s="97"/>
      <c r="M37" s="177"/>
      <c r="N37" s="177"/>
      <c r="O37" s="177"/>
      <c r="P37" s="536"/>
      <c r="Q37" s="536"/>
      <c r="R37" s="536"/>
      <c r="S37" s="536"/>
      <c r="T37" s="1653"/>
    </row>
    <row r="38" spans="1:20" s="11" customFormat="1" x14ac:dyDescent="0.2">
      <c r="A38" s="1653"/>
      <c r="B38" s="1667">
        <f t="shared" si="0"/>
        <v>28</v>
      </c>
      <c r="C38" s="1621" t="s">
        <v>53</v>
      </c>
      <c r="D38" s="1621"/>
      <c r="E38" s="1621"/>
      <c r="F38" s="1621"/>
      <c r="G38" s="1621"/>
      <c r="H38" s="1621"/>
      <c r="I38" s="1621"/>
      <c r="J38" s="1621"/>
      <c r="K38" s="339"/>
      <c r="L38" s="1621" t="s">
        <v>33</v>
      </c>
      <c r="M38" s="225"/>
      <c r="N38" s="225"/>
      <c r="O38" s="225"/>
      <c r="P38" s="536"/>
      <c r="Q38" s="536"/>
      <c r="R38" s="536"/>
      <c r="S38" s="536"/>
      <c r="T38" s="1653"/>
    </row>
    <row r="39" spans="1:20" s="11" customFormat="1" x14ac:dyDescent="0.2">
      <c r="A39" s="1653"/>
      <c r="B39" s="1667">
        <f t="shared" si="0"/>
        <v>29</v>
      </c>
      <c r="C39" s="1634" t="s">
        <v>665</v>
      </c>
      <c r="D39" s="1621"/>
      <c r="E39" s="1621"/>
      <c r="F39" s="1621"/>
      <c r="G39" s="1621"/>
      <c r="H39" s="1621"/>
      <c r="I39" s="1621"/>
      <c r="J39" s="1621"/>
      <c r="K39" s="339"/>
      <c r="L39" s="1634" t="s">
        <v>4</v>
      </c>
      <c r="M39" s="225"/>
      <c r="N39" s="536"/>
      <c r="O39" s="536"/>
      <c r="P39" s="536"/>
      <c r="Q39" s="536"/>
      <c r="R39" s="536"/>
      <c r="S39" s="536"/>
      <c r="T39" s="1653"/>
    </row>
    <row r="40" spans="1:20" s="11" customFormat="1" x14ac:dyDescent="0.2">
      <c r="A40" s="1653"/>
      <c r="B40" s="1667">
        <f t="shared" si="0"/>
        <v>30</v>
      </c>
      <c r="C40" s="95" t="s">
        <v>919</v>
      </c>
      <c r="D40" s="1621"/>
      <c r="E40" s="1621"/>
      <c r="F40" s="1621"/>
      <c r="G40" s="1621"/>
      <c r="H40" s="1621"/>
      <c r="I40" s="1621"/>
      <c r="J40" s="1621"/>
      <c r="K40" s="339"/>
      <c r="L40" s="95" t="s">
        <v>3</v>
      </c>
      <c r="M40" s="225"/>
      <c r="N40" s="225"/>
      <c r="O40" s="225"/>
      <c r="P40" s="536"/>
      <c r="Q40" s="536"/>
      <c r="R40" s="536"/>
      <c r="S40" s="536"/>
      <c r="T40" s="1653"/>
    </row>
    <row r="41" spans="1:20" x14ac:dyDescent="0.2">
      <c r="A41" s="1651"/>
      <c r="B41" s="1667">
        <f t="shared" si="0"/>
        <v>31</v>
      </c>
      <c r="C41" s="62" t="s">
        <v>667</v>
      </c>
      <c r="D41" s="1675"/>
      <c r="E41" s="1675"/>
      <c r="F41" s="1675"/>
      <c r="G41" s="1675"/>
      <c r="H41" s="1675"/>
      <c r="I41" s="1675"/>
      <c r="J41" s="1675"/>
      <c r="K41" s="1678"/>
      <c r="L41" s="62" t="s">
        <v>5</v>
      </c>
      <c r="M41" s="225"/>
      <c r="N41" s="225"/>
      <c r="O41" s="225"/>
      <c r="P41" s="176"/>
      <c r="Q41" s="176"/>
      <c r="R41" s="176"/>
      <c r="S41" s="176"/>
      <c r="T41" s="1651"/>
    </row>
    <row r="42" spans="1:20" x14ac:dyDescent="0.2">
      <c r="A42" s="1651"/>
      <c r="B42" s="1667">
        <f t="shared" si="0"/>
        <v>32</v>
      </c>
      <c r="C42" s="62" t="s">
        <v>200</v>
      </c>
      <c r="D42" s="62"/>
      <c r="E42" s="62"/>
      <c r="F42" s="62"/>
      <c r="G42" s="62"/>
      <c r="H42" s="62"/>
      <c r="I42" s="62"/>
      <c r="J42" s="62"/>
      <c r="K42" s="308"/>
      <c r="L42" s="62" t="s">
        <v>6</v>
      </c>
      <c r="M42" s="225"/>
      <c r="N42" s="225"/>
      <c r="O42" s="225"/>
      <c r="P42" s="176"/>
      <c r="Q42" s="176"/>
      <c r="R42" s="176"/>
      <c r="S42" s="176"/>
      <c r="T42" s="1651"/>
    </row>
    <row r="43" spans="1:20" x14ac:dyDescent="0.2">
      <c r="A43" s="1651"/>
      <c r="B43" s="1667">
        <f t="shared" si="0"/>
        <v>33</v>
      </c>
      <c r="C43" s="1640" t="s">
        <v>265</v>
      </c>
      <c r="D43" s="62">
        <v>0</v>
      </c>
      <c r="E43" s="62">
        <v>0</v>
      </c>
      <c r="F43" s="62">
        <v>0</v>
      </c>
      <c r="G43" s="62">
        <v>795</v>
      </c>
      <c r="H43" s="62"/>
      <c r="I43" s="62">
        <f>D43+G43</f>
        <v>795</v>
      </c>
      <c r="J43" s="62">
        <f t="shared" ref="J43" si="15">E43+H43</f>
        <v>0</v>
      </c>
      <c r="K43" s="308">
        <f>I43+J43</f>
        <v>795</v>
      </c>
      <c r="L43" s="62" t="s">
        <v>7</v>
      </c>
      <c r="M43" s="225"/>
      <c r="N43" s="225"/>
      <c r="O43" s="225"/>
      <c r="P43" s="176"/>
      <c r="Q43" s="176"/>
      <c r="R43" s="176"/>
      <c r="S43" s="176"/>
      <c r="T43" s="1651"/>
    </row>
    <row r="44" spans="1:20" x14ac:dyDescent="0.2">
      <c r="A44" s="1651"/>
      <c r="B44" s="1667">
        <f t="shared" si="0"/>
        <v>34</v>
      </c>
      <c r="C44" s="1640" t="s">
        <v>917</v>
      </c>
      <c r="D44" s="62"/>
      <c r="E44" s="62"/>
      <c r="F44" s="62"/>
      <c r="G44" s="62"/>
      <c r="H44" s="62"/>
      <c r="I44" s="62"/>
      <c r="J44" s="62"/>
      <c r="K44" s="308"/>
      <c r="L44" s="62"/>
      <c r="M44" s="225"/>
      <c r="N44" s="225"/>
      <c r="O44" s="225"/>
      <c r="P44" s="176"/>
      <c r="Q44" s="176"/>
      <c r="R44" s="176"/>
      <c r="S44" s="176"/>
      <c r="T44" s="1651"/>
    </row>
    <row r="45" spans="1:20" x14ac:dyDescent="0.2">
      <c r="A45" s="1651"/>
      <c r="B45" s="1667">
        <f t="shared" si="0"/>
        <v>35</v>
      </c>
      <c r="C45" s="62" t="s">
        <v>668</v>
      </c>
      <c r="D45" s="62"/>
      <c r="E45" s="62"/>
      <c r="F45" s="62"/>
      <c r="G45" s="62"/>
      <c r="H45" s="62"/>
      <c r="I45" s="62"/>
      <c r="J45" s="62"/>
      <c r="K45" s="308"/>
      <c r="L45" s="62" t="s">
        <v>8</v>
      </c>
      <c r="M45" s="225"/>
      <c r="N45" s="225"/>
      <c r="O45" s="177"/>
      <c r="P45" s="176"/>
      <c r="Q45" s="176"/>
      <c r="R45" s="176"/>
      <c r="S45" s="176"/>
      <c r="T45" s="1651"/>
    </row>
    <row r="46" spans="1:20" x14ac:dyDescent="0.2">
      <c r="A46" s="1651"/>
      <c r="B46" s="1667">
        <f t="shared" si="0"/>
        <v>36</v>
      </c>
      <c r="C46" s="62" t="s">
        <v>669</v>
      </c>
      <c r="D46" s="1621"/>
      <c r="E46" s="1621"/>
      <c r="F46" s="1621"/>
      <c r="G46" s="1621"/>
      <c r="H46" s="1621"/>
      <c r="I46" s="1621"/>
      <c r="J46" s="1621"/>
      <c r="K46" s="339"/>
      <c r="L46" s="62" t="s">
        <v>9</v>
      </c>
      <c r="M46" s="225"/>
      <c r="N46" s="225"/>
      <c r="O46" s="177"/>
      <c r="P46" s="176"/>
      <c r="Q46" s="176"/>
      <c r="R46" s="176"/>
      <c r="S46" s="176"/>
      <c r="T46" s="1651"/>
    </row>
    <row r="47" spans="1:20" x14ac:dyDescent="0.2">
      <c r="A47" s="1651"/>
      <c r="B47" s="1667">
        <f t="shared" si="0"/>
        <v>37</v>
      </c>
      <c r="C47" s="62" t="s">
        <v>204</v>
      </c>
      <c r="D47" s="62"/>
      <c r="E47" s="62"/>
      <c r="F47" s="62"/>
      <c r="G47" s="62"/>
      <c r="H47" s="62"/>
      <c r="I47" s="62"/>
      <c r="J47" s="62"/>
      <c r="K47" s="308"/>
      <c r="L47" s="62" t="s">
        <v>10</v>
      </c>
      <c r="M47" s="177"/>
      <c r="N47" s="177"/>
      <c r="O47" s="177"/>
      <c r="P47" s="176"/>
      <c r="Q47" s="176"/>
      <c r="R47" s="176"/>
      <c r="S47" s="176"/>
      <c r="T47" s="1651"/>
    </row>
    <row r="48" spans="1:20" x14ac:dyDescent="0.2">
      <c r="A48" s="1651"/>
      <c r="B48" s="1667">
        <f t="shared" si="0"/>
        <v>38</v>
      </c>
      <c r="C48" s="1640" t="s">
        <v>205</v>
      </c>
      <c r="D48" s="62">
        <f>M24-(D32+D43)</f>
        <v>412302</v>
      </c>
      <c r="E48" s="62">
        <f>N24-(E32+E43)</f>
        <v>970</v>
      </c>
      <c r="F48" s="62">
        <f>O24-(F32+F43)</f>
        <v>413272</v>
      </c>
      <c r="G48" s="62">
        <f t="shared" ref="G48:K48" si="16">P24-(G32+G43)</f>
        <v>0</v>
      </c>
      <c r="H48" s="62">
        <f t="shared" si="16"/>
        <v>0</v>
      </c>
      <c r="I48" s="62">
        <f t="shared" si="16"/>
        <v>412302</v>
      </c>
      <c r="J48" s="62">
        <f t="shared" si="16"/>
        <v>970</v>
      </c>
      <c r="K48" s="308">
        <f t="shared" si="16"/>
        <v>413272</v>
      </c>
      <c r="L48" s="62" t="s">
        <v>11</v>
      </c>
      <c r="M48" s="177"/>
      <c r="N48" s="177"/>
      <c r="O48" s="177"/>
      <c r="P48" s="176"/>
      <c r="Q48" s="176"/>
      <c r="R48" s="176"/>
      <c r="S48" s="176"/>
      <c r="T48" s="1651"/>
    </row>
    <row r="49" spans="1:20" x14ac:dyDescent="0.2">
      <c r="A49" s="1651"/>
      <c r="B49" s="1667">
        <f t="shared" si="0"/>
        <v>39</v>
      </c>
      <c r="C49" s="1640" t="s">
        <v>206</v>
      </c>
      <c r="D49" s="62">
        <f>M33-D33</f>
        <v>4400</v>
      </c>
      <c r="E49" s="62">
        <f>N33-E33</f>
        <v>22000</v>
      </c>
      <c r="F49" s="62">
        <f>O33-F33</f>
        <v>26400</v>
      </c>
      <c r="G49" s="62">
        <f t="shared" ref="G49:K49" si="17">P33-G33</f>
        <v>0</v>
      </c>
      <c r="H49" s="62">
        <f t="shared" si="17"/>
        <v>0</v>
      </c>
      <c r="I49" s="62">
        <f t="shared" si="17"/>
        <v>4400</v>
      </c>
      <c r="J49" s="62">
        <f t="shared" si="17"/>
        <v>22000</v>
      </c>
      <c r="K49" s="308">
        <f t="shared" si="17"/>
        <v>26400</v>
      </c>
      <c r="L49" s="62" t="s">
        <v>12</v>
      </c>
      <c r="M49" s="177"/>
      <c r="N49" s="177"/>
      <c r="O49" s="177"/>
      <c r="P49" s="176"/>
      <c r="Q49" s="176"/>
      <c r="R49" s="176"/>
      <c r="S49" s="176"/>
      <c r="T49" s="1651"/>
    </row>
    <row r="50" spans="1:20" x14ac:dyDescent="0.2">
      <c r="A50" s="1651"/>
      <c r="B50" s="1667">
        <f t="shared" si="0"/>
        <v>40</v>
      </c>
      <c r="C50" s="62" t="s">
        <v>1</v>
      </c>
      <c r="D50" s="62"/>
      <c r="E50" s="62"/>
      <c r="F50" s="62"/>
      <c r="G50" s="62"/>
      <c r="H50" s="62"/>
      <c r="I50" s="62"/>
      <c r="J50" s="62"/>
      <c r="K50" s="308"/>
      <c r="L50" s="62" t="s">
        <v>13</v>
      </c>
      <c r="M50" s="177"/>
      <c r="N50" s="177"/>
      <c r="O50" s="177"/>
      <c r="P50" s="176"/>
      <c r="Q50" s="176"/>
      <c r="R50" s="176"/>
      <c r="S50" s="176"/>
      <c r="T50" s="1651"/>
    </row>
    <row r="51" spans="1:20" x14ac:dyDescent="0.2">
      <c r="A51" s="1651"/>
      <c r="B51" s="1667">
        <f t="shared" si="0"/>
        <v>41</v>
      </c>
      <c r="C51" s="62"/>
      <c r="D51" s="62"/>
      <c r="E51" s="62"/>
      <c r="F51" s="62"/>
      <c r="G51" s="62"/>
      <c r="H51" s="62"/>
      <c r="I51" s="62"/>
      <c r="J51" s="62"/>
      <c r="K51" s="308"/>
      <c r="L51" s="62" t="s">
        <v>14</v>
      </c>
      <c r="M51" s="177"/>
      <c r="N51" s="177"/>
      <c r="O51" s="177"/>
      <c r="P51" s="176"/>
      <c r="Q51" s="176"/>
      <c r="R51" s="176"/>
      <c r="S51" s="176"/>
      <c r="T51" s="1651"/>
    </row>
    <row r="52" spans="1:20" x14ac:dyDescent="0.2">
      <c r="A52" s="1651"/>
      <c r="B52" s="1667">
        <f t="shared" si="0"/>
        <v>42</v>
      </c>
      <c r="C52" s="62"/>
      <c r="D52" s="62"/>
      <c r="E52" s="62"/>
      <c r="F52" s="62"/>
      <c r="G52" s="62"/>
      <c r="H52" s="62"/>
      <c r="I52" s="62"/>
      <c r="J52" s="62"/>
      <c r="K52" s="308"/>
      <c r="L52" s="62" t="s">
        <v>15</v>
      </c>
      <c r="M52" s="177"/>
      <c r="N52" s="177"/>
      <c r="O52" s="177"/>
      <c r="P52" s="176"/>
      <c r="Q52" s="176"/>
      <c r="R52" s="176"/>
      <c r="S52" s="176"/>
      <c r="T52" s="1651"/>
    </row>
    <row r="53" spans="1:20" ht="12" thickBot="1" x14ac:dyDescent="0.25">
      <c r="A53" s="1651"/>
      <c r="B53" s="1667">
        <f t="shared" si="0"/>
        <v>43</v>
      </c>
      <c r="C53" s="104" t="s">
        <v>439</v>
      </c>
      <c r="D53" s="1621">
        <f>SUM(D39:D51)</f>
        <v>416702</v>
      </c>
      <c r="E53" s="1621">
        <f>SUM(E39:E51)</f>
        <v>22970</v>
      </c>
      <c r="F53" s="1621">
        <f>SUM(F39:F51)</f>
        <v>439672</v>
      </c>
      <c r="G53" s="1621">
        <f t="shared" ref="G53:K53" si="18">SUM(G39:G51)</f>
        <v>795</v>
      </c>
      <c r="H53" s="1621">
        <f t="shared" si="18"/>
        <v>0</v>
      </c>
      <c r="I53" s="1621">
        <f t="shared" si="18"/>
        <v>417497</v>
      </c>
      <c r="J53" s="1621">
        <f t="shared" si="18"/>
        <v>22970</v>
      </c>
      <c r="K53" s="339">
        <f t="shared" si="18"/>
        <v>440467</v>
      </c>
      <c r="L53" s="1621" t="s">
        <v>432</v>
      </c>
      <c r="M53" s="225">
        <f>SUM(M39:M52)</f>
        <v>0</v>
      </c>
      <c r="N53" s="225">
        <f>SUM(N39:N52)</f>
        <v>0</v>
      </c>
      <c r="O53" s="225">
        <f>SUM(O39:O52)</f>
        <v>0</v>
      </c>
      <c r="P53" s="536">
        <v>0</v>
      </c>
      <c r="Q53" s="536">
        <v>0</v>
      </c>
      <c r="R53" s="536">
        <v>0</v>
      </c>
      <c r="S53" s="536">
        <v>0</v>
      </c>
      <c r="T53" s="1653">
        <v>0</v>
      </c>
    </row>
    <row r="54" spans="1:20" ht="12" thickBot="1" x14ac:dyDescent="0.25">
      <c r="B54" s="602">
        <f t="shared" si="0"/>
        <v>44</v>
      </c>
      <c r="C54" s="601" t="s">
        <v>434</v>
      </c>
      <c r="D54" s="597">
        <f>D34+D53</f>
        <v>491794</v>
      </c>
      <c r="E54" s="597">
        <f>E34+E53</f>
        <v>47984</v>
      </c>
      <c r="F54" s="950">
        <f>F34+F53</f>
        <v>539778</v>
      </c>
      <c r="G54" s="950">
        <f t="shared" ref="G54:K54" si="19">G34+G53</f>
        <v>795</v>
      </c>
      <c r="H54" s="950">
        <f t="shared" si="19"/>
        <v>486</v>
      </c>
      <c r="I54" s="950">
        <f t="shared" si="19"/>
        <v>492589</v>
      </c>
      <c r="J54" s="950">
        <f t="shared" si="19"/>
        <v>48470</v>
      </c>
      <c r="K54" s="950">
        <f t="shared" si="19"/>
        <v>541059</v>
      </c>
      <c r="L54" s="601" t="s">
        <v>433</v>
      </c>
      <c r="M54" s="600">
        <f>M34+M53</f>
        <v>491794</v>
      </c>
      <c r="N54" s="600">
        <f>N34+N53</f>
        <v>47984</v>
      </c>
      <c r="O54" s="600">
        <f>O34+O53</f>
        <v>539778</v>
      </c>
      <c r="P54" s="600">
        <f t="shared" ref="P54:T54" si="20">P34+P53</f>
        <v>795</v>
      </c>
      <c r="Q54" s="600">
        <f t="shared" si="20"/>
        <v>486</v>
      </c>
      <c r="R54" s="600">
        <f t="shared" si="20"/>
        <v>492589</v>
      </c>
      <c r="S54" s="600">
        <f t="shared" si="20"/>
        <v>48470</v>
      </c>
      <c r="T54" s="600">
        <f t="shared" si="20"/>
        <v>541059</v>
      </c>
    </row>
    <row r="55" spans="1:20" x14ac:dyDescent="0.2">
      <c r="C55" s="106"/>
      <c r="D55" s="105"/>
      <c r="E55" s="105"/>
      <c r="F55" s="105"/>
      <c r="G55" s="105"/>
      <c r="H55" s="105"/>
      <c r="I55" s="105"/>
      <c r="J55" s="105"/>
      <c r="K55" s="105"/>
      <c r="L55" s="105"/>
      <c r="M55" s="110"/>
      <c r="N55" s="110"/>
      <c r="O55" s="110"/>
    </row>
  </sheetData>
  <sheetProtection selectLockedCells="1" selectUnlockedCells="1"/>
  <mergeCells count="16">
    <mergeCell ref="C5:T5"/>
    <mergeCell ref="C4:T4"/>
    <mergeCell ref="C1:T1"/>
    <mergeCell ref="B8:B10"/>
    <mergeCell ref="C8:C9"/>
    <mergeCell ref="D9:F9"/>
    <mergeCell ref="M9:O9"/>
    <mergeCell ref="G9:H9"/>
    <mergeCell ref="I9:K9"/>
    <mergeCell ref="D8:K8"/>
    <mergeCell ref="L8:L9"/>
    <mergeCell ref="P9:Q9"/>
    <mergeCell ref="R9:T9"/>
    <mergeCell ref="M8:T8"/>
    <mergeCell ref="C7:T7"/>
    <mergeCell ref="C6:T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D46"/>
  <sheetViews>
    <sheetView zoomScale="120" workbookViewId="0">
      <selection activeCell="F7" sqref="F7:J8"/>
    </sheetView>
  </sheetViews>
  <sheetFormatPr defaultColWidth="9.140625" defaultRowHeight="11.25" x14ac:dyDescent="0.2"/>
  <cols>
    <col min="1" max="1" width="4.85546875" style="85" customWidth="1"/>
    <col min="2" max="2" width="41.85546875" style="85" customWidth="1"/>
    <col min="3" max="3" width="10.140625" style="86" customWidth="1"/>
    <col min="4" max="4" width="11.140625" style="86" customWidth="1"/>
    <col min="5" max="10" width="11.28515625" style="86" customWidth="1"/>
    <col min="11" max="11" width="32.42578125" style="86" customWidth="1"/>
    <col min="12" max="12" width="11.5703125" style="86" customWidth="1"/>
    <col min="13" max="13" width="14.7109375" style="86" customWidth="1"/>
    <col min="14" max="14" width="14.5703125" style="86" customWidth="1"/>
    <col min="15" max="30" width="9.140625" style="85"/>
    <col min="31" max="16384" width="9.140625" style="10"/>
  </cols>
  <sheetData>
    <row r="1" spans="1:30" ht="12.75" customHeight="1" x14ac:dyDescent="0.2">
      <c r="B1" s="1710" t="s">
        <v>1392</v>
      </c>
      <c r="C1" s="1710"/>
      <c r="D1" s="1710"/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485"/>
    </row>
    <row r="2" spans="1:30" x14ac:dyDescent="0.2">
      <c r="B2" s="379"/>
      <c r="N2" s="87"/>
    </row>
    <row r="3" spans="1:30" s="65" customFormat="1" x14ac:dyDescent="0.2">
      <c r="A3" s="88"/>
      <c r="B3" s="1709" t="s">
        <v>54</v>
      </c>
      <c r="C3" s="1709"/>
      <c r="D3" s="1709"/>
      <c r="E3" s="1709"/>
      <c r="F3" s="1709"/>
      <c r="G3" s="1709"/>
      <c r="H3" s="1709"/>
      <c r="I3" s="1709"/>
      <c r="J3" s="1709"/>
      <c r="K3" s="1709"/>
      <c r="L3" s="1709"/>
      <c r="M3" s="1709"/>
      <c r="N3" s="1709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65" customFormat="1" x14ac:dyDescent="0.2">
      <c r="A4" s="88"/>
      <c r="B4" s="1709" t="s">
        <v>1314</v>
      </c>
      <c r="C4" s="1709"/>
      <c r="D4" s="1709"/>
      <c r="E4" s="1709"/>
      <c r="F4" s="1709"/>
      <c r="G4" s="1709"/>
      <c r="H4" s="1709"/>
      <c r="I4" s="1709"/>
      <c r="J4" s="1709"/>
      <c r="K4" s="1709"/>
      <c r="L4" s="1709"/>
      <c r="M4" s="1709"/>
      <c r="N4" s="1709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</row>
    <row r="5" spans="1:30" s="65" customFormat="1" ht="12.75" customHeight="1" x14ac:dyDescent="0.2">
      <c r="A5" s="1728" t="s">
        <v>298</v>
      </c>
      <c r="B5" s="1728"/>
      <c r="C5" s="1728"/>
      <c r="D5" s="1728"/>
      <c r="E5" s="1728"/>
      <c r="F5" s="1728"/>
      <c r="G5" s="1728"/>
      <c r="H5" s="1728"/>
      <c r="I5" s="1728"/>
      <c r="J5" s="1728"/>
      <c r="K5" s="1728"/>
      <c r="L5" s="1728"/>
      <c r="M5" s="1728"/>
      <c r="N5" s="1728"/>
      <c r="O5" s="1728"/>
      <c r="P5" s="1728"/>
      <c r="Q5" s="1728"/>
      <c r="R5" s="1728"/>
      <c r="S5" s="172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</row>
    <row r="6" spans="1:30" s="65" customFormat="1" ht="12.75" customHeight="1" x14ac:dyDescent="0.2">
      <c r="A6" s="1733" t="s">
        <v>56</v>
      </c>
      <c r="B6" s="1734" t="s">
        <v>57</v>
      </c>
      <c r="C6" s="1738" t="s">
        <v>58</v>
      </c>
      <c r="D6" s="1739"/>
      <c r="E6" s="1739"/>
      <c r="F6" s="1739"/>
      <c r="G6" s="1739"/>
      <c r="H6" s="1739"/>
      <c r="I6" s="1739"/>
      <c r="J6" s="1740"/>
      <c r="K6" s="1735" t="s">
        <v>59</v>
      </c>
      <c r="L6" s="1727" t="s">
        <v>60</v>
      </c>
      <c r="M6" s="1727"/>
      <c r="N6" s="1727"/>
      <c r="O6" s="1727"/>
      <c r="P6" s="1727"/>
      <c r="Q6" s="1727"/>
      <c r="R6" s="1727"/>
      <c r="S6" s="1727"/>
      <c r="T6" s="88"/>
      <c r="U6" s="88"/>
      <c r="V6" s="88"/>
      <c r="W6" s="88"/>
      <c r="X6" s="88"/>
    </row>
    <row r="7" spans="1:30" s="65" customFormat="1" ht="12.75" customHeight="1" x14ac:dyDescent="0.2">
      <c r="A7" s="1733"/>
      <c r="B7" s="1734"/>
      <c r="C7" s="1729" t="s">
        <v>1134</v>
      </c>
      <c r="D7" s="1729"/>
      <c r="E7" s="1730"/>
      <c r="F7" s="1736" t="s">
        <v>1401</v>
      </c>
      <c r="G7" s="1737"/>
      <c r="H7" s="1736" t="s">
        <v>1402</v>
      </c>
      <c r="I7" s="1737"/>
      <c r="J7" s="1737"/>
      <c r="K7" s="1735"/>
      <c r="L7" s="1731" t="s">
        <v>1134</v>
      </c>
      <c r="M7" s="1731"/>
      <c r="N7" s="1732"/>
      <c r="O7" s="1725" t="s">
        <v>1401</v>
      </c>
      <c r="P7" s="1726"/>
      <c r="Q7" s="1725" t="s">
        <v>1402</v>
      </c>
      <c r="R7" s="1726"/>
      <c r="S7" s="1726"/>
      <c r="T7" s="88"/>
      <c r="U7" s="88"/>
      <c r="V7" s="88"/>
      <c r="W7" s="88"/>
      <c r="X7" s="88"/>
    </row>
    <row r="8" spans="1:30" s="66" customFormat="1" ht="36.6" customHeight="1" x14ac:dyDescent="0.2">
      <c r="A8" s="1733"/>
      <c r="B8" s="528" t="s">
        <v>61</v>
      </c>
      <c r="C8" s="529" t="s">
        <v>62</v>
      </c>
      <c r="D8" s="530" t="s">
        <v>63</v>
      </c>
      <c r="E8" s="981" t="s">
        <v>64</v>
      </c>
      <c r="F8" s="948" t="s">
        <v>62</v>
      </c>
      <c r="G8" s="948" t="s">
        <v>63</v>
      </c>
      <c r="H8" s="948" t="s">
        <v>62</v>
      </c>
      <c r="I8" s="948" t="s">
        <v>63</v>
      </c>
      <c r="J8" s="948" t="s">
        <v>64</v>
      </c>
      <c r="K8" s="531" t="s">
        <v>65</v>
      </c>
      <c r="L8" s="223" t="s">
        <v>62</v>
      </c>
      <c r="M8" s="223" t="s">
        <v>63</v>
      </c>
      <c r="N8" s="914" t="s">
        <v>64</v>
      </c>
      <c r="O8" s="948" t="s">
        <v>62</v>
      </c>
      <c r="P8" s="948" t="s">
        <v>63</v>
      </c>
      <c r="Q8" s="948" t="s">
        <v>62</v>
      </c>
      <c r="R8" s="948" t="s">
        <v>63</v>
      </c>
      <c r="S8" s="948" t="s">
        <v>64</v>
      </c>
      <c r="T8" s="108"/>
      <c r="U8" s="108"/>
      <c r="V8" s="108"/>
      <c r="W8" s="108"/>
      <c r="X8" s="108"/>
    </row>
    <row r="9" spans="1:30" ht="11.45" customHeight="1" x14ac:dyDescent="0.2">
      <c r="A9" s="532">
        <v>1</v>
      </c>
      <c r="B9" s="533" t="s">
        <v>24</v>
      </c>
      <c r="C9" s="534"/>
      <c r="D9" s="534"/>
      <c r="E9" s="225"/>
      <c r="F9" s="225"/>
      <c r="G9" s="225"/>
      <c r="H9" s="225"/>
      <c r="I9" s="225"/>
      <c r="J9" s="225"/>
      <c r="K9" s="535" t="s">
        <v>25</v>
      </c>
      <c r="L9" s="226"/>
      <c r="M9" s="226"/>
      <c r="N9" s="319"/>
      <c r="O9" s="107"/>
      <c r="Y9" s="10"/>
      <c r="Z9" s="10"/>
      <c r="AA9" s="10"/>
      <c r="AB9" s="10"/>
      <c r="AC9" s="10"/>
      <c r="AD9" s="10"/>
    </row>
    <row r="10" spans="1:30" x14ac:dyDescent="0.2">
      <c r="A10" s="532">
        <f>A9+1</f>
        <v>2</v>
      </c>
      <c r="B10" s="44" t="s">
        <v>35</v>
      </c>
      <c r="C10" s="181"/>
      <c r="D10" s="181"/>
      <c r="E10" s="170">
        <f>SUM(C10:D10)</f>
        <v>0</v>
      </c>
      <c r="F10" s="170"/>
      <c r="G10" s="170"/>
      <c r="H10" s="170"/>
      <c r="I10" s="170"/>
      <c r="J10" s="170"/>
      <c r="K10" s="327" t="s">
        <v>26</v>
      </c>
      <c r="L10" s="170">
        <f>Össz.önkor.mérleg.!M10</f>
        <v>643557</v>
      </c>
      <c r="M10" s="170">
        <f>Össz.önkor.mérleg.!N10</f>
        <v>312324</v>
      </c>
      <c r="N10" s="321">
        <f>Össz.önkor.mérleg.!O10</f>
        <v>955881</v>
      </c>
      <c r="O10" s="107"/>
      <c r="Y10" s="10"/>
      <c r="Z10" s="10"/>
      <c r="AA10" s="10"/>
      <c r="AB10" s="10"/>
      <c r="AC10" s="10"/>
      <c r="AD10" s="10"/>
    </row>
    <row r="11" spans="1:30" x14ac:dyDescent="0.2">
      <c r="A11" s="532">
        <f t="shared" ref="A11:A45" si="0">A10+1</f>
        <v>3</v>
      </c>
      <c r="B11" s="44" t="s">
        <v>36</v>
      </c>
      <c r="C11" s="181">
        <f>Össz.önkor.mérleg.!D11</f>
        <v>456362</v>
      </c>
      <c r="D11" s="181">
        <f>Össz.önkor.mérleg.!E11</f>
        <v>120326</v>
      </c>
      <c r="E11" s="181">
        <f>Össz.önkor.mérleg.!F11</f>
        <v>576688</v>
      </c>
      <c r="F11" s="181"/>
      <c r="G11" s="181"/>
      <c r="H11" s="181"/>
      <c r="I11" s="181"/>
      <c r="J11" s="181"/>
      <c r="K11" s="327" t="s">
        <v>27</v>
      </c>
      <c r="L11" s="170">
        <f>Össz.önkor.mérleg.!M11</f>
        <v>124475</v>
      </c>
      <c r="M11" s="170">
        <f>Össz.önkor.mérleg.!N11</f>
        <v>64699</v>
      </c>
      <c r="N11" s="321">
        <f>Össz.önkor.mérleg.!O11</f>
        <v>189174</v>
      </c>
      <c r="O11" s="107"/>
      <c r="Y11" s="10"/>
      <c r="Z11" s="10"/>
      <c r="AA11" s="10"/>
      <c r="AB11" s="10"/>
      <c r="AC11" s="10"/>
      <c r="AD11" s="10"/>
    </row>
    <row r="12" spans="1:30" x14ac:dyDescent="0.2">
      <c r="A12" s="532">
        <f t="shared" si="0"/>
        <v>4</v>
      </c>
      <c r="B12" s="44" t="s">
        <v>895</v>
      </c>
      <c r="C12" s="181">
        <f>Össz.önkor.mérleg.!D12</f>
        <v>0</v>
      </c>
      <c r="D12" s="181">
        <f>Össz.önkor.mérleg.!E12</f>
        <v>0</v>
      </c>
      <c r="E12" s="181">
        <f>Össz.önkor.mérleg.!F12</f>
        <v>0</v>
      </c>
      <c r="F12" s="181"/>
      <c r="G12" s="181"/>
      <c r="H12" s="181"/>
      <c r="I12" s="181"/>
      <c r="J12" s="181"/>
      <c r="K12" s="327" t="s">
        <v>29</v>
      </c>
      <c r="L12" s="170">
        <f>Össz.önkor.mérleg.!M12</f>
        <v>671757</v>
      </c>
      <c r="M12" s="170">
        <f>Össz.önkor.mérleg.!N12</f>
        <v>524907</v>
      </c>
      <c r="N12" s="321">
        <f>Össz.önkor.mérleg.!O12</f>
        <v>1196664</v>
      </c>
      <c r="O12" s="107"/>
      <c r="Y12" s="10"/>
      <c r="Z12" s="10"/>
      <c r="AA12" s="10"/>
      <c r="AB12" s="10"/>
      <c r="AC12" s="10"/>
      <c r="AD12" s="10"/>
    </row>
    <row r="13" spans="1:30" ht="12" customHeight="1" x14ac:dyDescent="0.2">
      <c r="A13" s="532">
        <f t="shared" si="0"/>
        <v>5</v>
      </c>
      <c r="B13" s="44" t="s">
        <v>37</v>
      </c>
      <c r="C13" s="181">
        <f>Össz.önkor.mérleg.!D13</f>
        <v>166118</v>
      </c>
      <c r="D13" s="181">
        <f>Össz.önkor.mérleg.!E13</f>
        <v>2992</v>
      </c>
      <c r="E13" s="181">
        <f>Össz.önkor.mérleg.!F13</f>
        <v>169110</v>
      </c>
      <c r="F13" s="181"/>
      <c r="G13" s="181"/>
      <c r="H13" s="181"/>
      <c r="I13" s="181"/>
      <c r="J13" s="181"/>
      <c r="K13" s="327"/>
      <c r="L13" s="170"/>
      <c r="M13" s="181"/>
      <c r="N13" s="320"/>
      <c r="O13" s="107"/>
      <c r="Y13" s="10"/>
      <c r="Z13" s="10"/>
      <c r="AA13" s="10"/>
      <c r="AB13" s="10"/>
      <c r="AC13" s="10"/>
      <c r="AD13" s="10"/>
    </row>
    <row r="14" spans="1:30" x14ac:dyDescent="0.2">
      <c r="A14" s="532">
        <f t="shared" si="0"/>
        <v>6</v>
      </c>
      <c r="B14" s="44" t="s">
        <v>39</v>
      </c>
      <c r="C14" s="181">
        <f>Össz.önkor.mérleg.!D17</f>
        <v>743715</v>
      </c>
      <c r="D14" s="181">
        <f>Össz.önkor.mérleg.!E17</f>
        <v>17385</v>
      </c>
      <c r="E14" s="181">
        <f>Össz.önkor.mérleg.!F17</f>
        <v>761100</v>
      </c>
      <c r="F14" s="181"/>
      <c r="G14" s="181"/>
      <c r="H14" s="181"/>
      <c r="I14" s="181"/>
      <c r="J14" s="181"/>
      <c r="K14" s="327" t="s">
        <v>28</v>
      </c>
      <c r="L14" s="170">
        <f>Össz.önkor.mérleg.!M14</f>
        <v>2690</v>
      </c>
      <c r="M14" s="170">
        <f>Össz.önkor.mérleg.!N14</f>
        <v>13950</v>
      </c>
      <c r="N14" s="321">
        <f>Össz.önkor.mérleg.!O14</f>
        <v>16640</v>
      </c>
      <c r="O14" s="107"/>
      <c r="Y14" s="10"/>
      <c r="Z14" s="10"/>
      <c r="AA14" s="10"/>
      <c r="AB14" s="10"/>
      <c r="AC14" s="10"/>
      <c r="AD14" s="10"/>
    </row>
    <row r="15" spans="1:30" x14ac:dyDescent="0.2">
      <c r="A15" s="532">
        <f t="shared" si="0"/>
        <v>7</v>
      </c>
      <c r="B15" s="44"/>
      <c r="C15" s="181"/>
      <c r="D15" s="181"/>
      <c r="E15" s="170"/>
      <c r="F15" s="170"/>
      <c r="G15" s="170"/>
      <c r="H15" s="170"/>
      <c r="I15" s="170"/>
      <c r="J15" s="170"/>
      <c r="K15" s="327" t="s">
        <v>30</v>
      </c>
      <c r="L15" s="170"/>
      <c r="M15" s="177"/>
      <c r="N15" s="320"/>
      <c r="O15" s="107"/>
      <c r="Y15" s="10"/>
      <c r="Z15" s="10"/>
      <c r="AA15" s="10"/>
      <c r="AB15" s="10"/>
      <c r="AC15" s="10"/>
      <c r="AD15" s="10"/>
    </row>
    <row r="16" spans="1:30" x14ac:dyDescent="0.2">
      <c r="A16" s="532">
        <f t="shared" si="0"/>
        <v>8</v>
      </c>
      <c r="B16" s="43" t="s">
        <v>41</v>
      </c>
      <c r="C16" s="224">
        <f>Össz.önkor.mérleg.!D20</f>
        <v>161248</v>
      </c>
      <c r="D16" s="224">
        <f>Össz.önkor.mérleg.!E20</f>
        <v>1017523</v>
      </c>
      <c r="E16" s="224">
        <f>Össz.önkor.mérleg.!F20</f>
        <v>1178771</v>
      </c>
      <c r="F16" s="224"/>
      <c r="G16" s="224"/>
      <c r="H16" s="224"/>
      <c r="I16" s="224"/>
      <c r="J16" s="224"/>
      <c r="K16" s="327" t="s">
        <v>437</v>
      </c>
      <c r="L16" s="170">
        <f>Össz.önkor.mérleg.!M17</f>
        <v>5850</v>
      </c>
      <c r="M16" s="170">
        <f>Össz.önkor.mérleg.!N17</f>
        <v>114841</v>
      </c>
      <c r="N16" s="321">
        <f>Össz.önkor.mérleg.!O17</f>
        <v>120691</v>
      </c>
      <c r="O16" s="107"/>
      <c r="Y16" s="10"/>
      <c r="Z16" s="10"/>
      <c r="AA16" s="10"/>
      <c r="AB16" s="10"/>
      <c r="AC16" s="10"/>
      <c r="AD16" s="10"/>
    </row>
    <row r="17" spans="1:30" x14ac:dyDescent="0.2">
      <c r="A17" s="532">
        <f t="shared" si="0"/>
        <v>9</v>
      </c>
      <c r="B17" s="519" t="s">
        <v>40</v>
      </c>
      <c r="C17" s="224"/>
      <c r="D17" s="224"/>
      <c r="E17" s="224"/>
      <c r="F17" s="224"/>
      <c r="G17" s="224"/>
      <c r="H17" s="224"/>
      <c r="I17" s="224"/>
      <c r="J17" s="224"/>
      <c r="K17" s="327" t="s">
        <v>436</v>
      </c>
      <c r="L17" s="170">
        <f>Össz.önkor.mérleg.!M18</f>
        <v>150640</v>
      </c>
      <c r="M17" s="170">
        <f>Össz.önkor.mérleg.!N18</f>
        <v>158790</v>
      </c>
      <c r="N17" s="321">
        <f>Össz.önkor.mérleg.!O18</f>
        <v>309430</v>
      </c>
      <c r="O17" s="107"/>
      <c r="Y17" s="10"/>
      <c r="Z17" s="10"/>
      <c r="AA17" s="10"/>
      <c r="AB17" s="10"/>
      <c r="AC17" s="10"/>
      <c r="AD17" s="10"/>
    </row>
    <row r="18" spans="1:30" x14ac:dyDescent="0.2">
      <c r="A18" s="532">
        <f t="shared" si="0"/>
        <v>10</v>
      </c>
      <c r="B18" s="519"/>
      <c r="C18" s="224"/>
      <c r="D18" s="224"/>
      <c r="E18" s="224"/>
      <c r="F18" s="224"/>
      <c r="G18" s="224"/>
      <c r="H18" s="224"/>
      <c r="I18" s="224"/>
      <c r="J18" s="224"/>
      <c r="K18" s="327" t="s">
        <v>183</v>
      </c>
      <c r="L18" s="170">
        <f>Össz.önkor.mérleg.!M19</f>
        <v>0</v>
      </c>
      <c r="M18" s="170">
        <f>Össz.önkor.mérleg.!N19</f>
        <v>0</v>
      </c>
      <c r="N18" s="170">
        <f>Össz.önkor.mérleg.!O19</f>
        <v>0</v>
      </c>
      <c r="O18" s="107"/>
      <c r="Y18" s="10"/>
      <c r="Z18" s="10"/>
      <c r="AA18" s="10"/>
      <c r="AB18" s="10"/>
      <c r="AC18" s="10"/>
      <c r="AD18" s="10"/>
    </row>
    <row r="19" spans="1:30" x14ac:dyDescent="0.2">
      <c r="A19" s="532">
        <f t="shared" si="0"/>
        <v>11</v>
      </c>
      <c r="B19" s="43" t="s">
        <v>1039</v>
      </c>
      <c r="C19" s="181">
        <f>Össz.önkor.mérleg.!D29</f>
        <v>0</v>
      </c>
      <c r="D19" s="181">
        <f>Össz.önkor.mérleg.!E29</f>
        <v>0</v>
      </c>
      <c r="E19" s="181">
        <f>Össz.önkor.mérleg.!F29</f>
        <v>0</v>
      </c>
      <c r="F19" s="181"/>
      <c r="G19" s="181"/>
      <c r="H19" s="181"/>
      <c r="I19" s="181"/>
      <c r="J19" s="181"/>
      <c r="K19" s="327" t="s">
        <v>429</v>
      </c>
      <c r="L19" s="170">
        <f>Össz.önkor.mérleg.!M20</f>
        <v>0</v>
      </c>
      <c r="M19" s="170">
        <f>Össz.önkor.mérleg.!N20</f>
        <v>177269</v>
      </c>
      <c r="N19" s="321">
        <f>Össz.önkor.mérleg.!O20</f>
        <v>177269</v>
      </c>
      <c r="O19" s="107"/>
      <c r="Y19" s="10"/>
      <c r="Z19" s="10"/>
      <c r="AA19" s="10"/>
      <c r="AB19" s="10"/>
      <c r="AC19" s="10"/>
      <c r="AD19" s="10"/>
    </row>
    <row r="20" spans="1:30" x14ac:dyDescent="0.2">
      <c r="A20" s="532">
        <f t="shared" si="0"/>
        <v>12</v>
      </c>
      <c r="B20" s="10"/>
      <c r="C20" s="224"/>
      <c r="D20" s="224"/>
      <c r="E20" s="224"/>
      <c r="F20" s="224"/>
      <c r="G20" s="224"/>
      <c r="H20" s="224"/>
      <c r="I20" s="224"/>
      <c r="J20" s="224"/>
      <c r="K20" s="327" t="s">
        <v>430</v>
      </c>
      <c r="L20" s="170">
        <f>Össz.önkor.mérleg.!M21</f>
        <v>176</v>
      </c>
      <c r="M20" s="170">
        <f>Össz.önkor.mérleg.!N21</f>
        <v>175792</v>
      </c>
      <c r="N20" s="321">
        <f>Össz.önkor.mérleg.!O21</f>
        <v>175968</v>
      </c>
      <c r="O20" s="107"/>
      <c r="Y20" s="10"/>
      <c r="Z20" s="10"/>
      <c r="AA20" s="10"/>
      <c r="AB20" s="10"/>
      <c r="AC20" s="10"/>
      <c r="AD20" s="10"/>
    </row>
    <row r="21" spans="1:30" x14ac:dyDescent="0.2">
      <c r="A21" s="532">
        <f t="shared" si="0"/>
        <v>13</v>
      </c>
      <c r="B21" s="10"/>
      <c r="C21" s="224"/>
      <c r="D21" s="224"/>
      <c r="E21" s="224"/>
      <c r="F21" s="224"/>
      <c r="G21" s="224"/>
      <c r="H21" s="224"/>
      <c r="I21" s="224"/>
      <c r="J21" s="224"/>
      <c r="K21" s="327"/>
      <c r="L21" s="170"/>
      <c r="M21" s="177"/>
      <c r="N21" s="320"/>
      <c r="O21" s="107"/>
      <c r="Y21" s="10"/>
      <c r="Z21" s="10"/>
      <c r="AA21" s="10"/>
      <c r="AB21" s="10"/>
      <c r="AC21" s="10"/>
      <c r="AD21" s="10"/>
    </row>
    <row r="22" spans="1:30" s="67" customFormat="1" x14ac:dyDescent="0.2">
      <c r="A22" s="532">
        <f t="shared" si="0"/>
        <v>14</v>
      </c>
      <c r="B22" s="982" t="s">
        <v>52</v>
      </c>
      <c r="C22" s="983">
        <f>SUM(C11:C20)</f>
        <v>1527443</v>
      </c>
      <c r="D22" s="983">
        <f>SUM(D11:D20)</f>
        <v>1158226</v>
      </c>
      <c r="E22" s="983">
        <f>SUM(E11:E20)</f>
        <v>2685669</v>
      </c>
      <c r="F22" s="983"/>
      <c r="G22" s="983"/>
      <c r="H22" s="983"/>
      <c r="I22" s="983"/>
      <c r="J22" s="983"/>
      <c r="K22" s="960" t="s">
        <v>66</v>
      </c>
      <c r="L22" s="960">
        <f>SUM(L10:L21)</f>
        <v>1599145</v>
      </c>
      <c r="M22" s="960">
        <f>SUM(M10:M21)</f>
        <v>1542572</v>
      </c>
      <c r="N22" s="960">
        <f>SUM(N10:N21)</f>
        <v>3141717</v>
      </c>
      <c r="O22" s="959"/>
      <c r="P22" s="959"/>
      <c r="Q22" s="959"/>
      <c r="R22" s="959"/>
      <c r="S22" s="959"/>
      <c r="T22" s="109"/>
      <c r="U22" s="109"/>
      <c r="V22" s="109"/>
      <c r="W22" s="109"/>
      <c r="X22" s="109"/>
    </row>
    <row r="23" spans="1:30" s="67" customFormat="1" x14ac:dyDescent="0.2">
      <c r="A23" s="532">
        <f t="shared" si="0"/>
        <v>15</v>
      </c>
      <c r="B23" s="954"/>
      <c r="C23" s="984"/>
      <c r="D23" s="984"/>
      <c r="E23" s="984"/>
      <c r="F23" s="984"/>
      <c r="G23" s="984"/>
      <c r="H23" s="984"/>
      <c r="I23" s="984"/>
      <c r="J23" s="984"/>
      <c r="K23" s="957"/>
      <c r="L23" s="957"/>
      <c r="M23" s="957"/>
      <c r="N23" s="957"/>
      <c r="O23" s="959"/>
      <c r="P23" s="959"/>
      <c r="Q23" s="959"/>
      <c r="R23" s="959"/>
      <c r="S23" s="959"/>
      <c r="T23" s="109"/>
      <c r="U23" s="109"/>
      <c r="V23" s="109"/>
      <c r="W23" s="109"/>
      <c r="X23" s="109"/>
    </row>
    <row r="24" spans="1:30" x14ac:dyDescent="0.2">
      <c r="A24" s="532">
        <f t="shared" si="0"/>
        <v>16</v>
      </c>
      <c r="B24" s="965" t="s">
        <v>51</v>
      </c>
      <c r="C24" s="985">
        <f>SUM(C22:C23)</f>
        <v>1527443</v>
      </c>
      <c r="D24" s="985">
        <f>SUM(D22:D23)</f>
        <v>1158226</v>
      </c>
      <c r="E24" s="985">
        <f>SUM(E22:E23)</f>
        <v>2685669</v>
      </c>
      <c r="F24" s="985"/>
      <c r="G24" s="985"/>
      <c r="H24" s="985"/>
      <c r="I24" s="985"/>
      <c r="J24" s="985"/>
      <c r="K24" s="961" t="s">
        <v>69</v>
      </c>
      <c r="L24" s="961">
        <f>SUM(L22:L23)</f>
        <v>1599145</v>
      </c>
      <c r="M24" s="961">
        <f>SUM(M22:M23)</f>
        <v>1542572</v>
      </c>
      <c r="N24" s="961">
        <f>SUM(N22:N23)</f>
        <v>3141717</v>
      </c>
      <c r="O24" s="953"/>
      <c r="P24" s="953"/>
      <c r="Q24" s="953"/>
      <c r="R24" s="953"/>
      <c r="S24" s="953"/>
      <c r="Y24" s="10"/>
      <c r="Z24" s="10"/>
      <c r="AA24" s="10"/>
      <c r="AB24" s="10"/>
      <c r="AC24" s="10"/>
      <c r="AD24" s="10"/>
    </row>
    <row r="25" spans="1:30" ht="12" thickBot="1" x14ac:dyDescent="0.25">
      <c r="A25" s="537">
        <f t="shared" si="0"/>
        <v>17</v>
      </c>
      <c r="B25" s="994"/>
      <c r="C25" s="995"/>
      <c r="D25" s="995"/>
      <c r="E25" s="995"/>
      <c r="F25" s="995"/>
      <c r="G25" s="995"/>
      <c r="H25" s="995"/>
      <c r="I25" s="995"/>
      <c r="J25" s="995"/>
      <c r="K25" s="957"/>
      <c r="L25" s="957"/>
      <c r="M25" s="957"/>
      <c r="N25" s="957"/>
      <c r="O25" s="953"/>
      <c r="P25" s="953"/>
      <c r="Q25" s="953"/>
      <c r="R25" s="953"/>
      <c r="S25" s="953"/>
      <c r="Y25" s="10"/>
      <c r="Z25" s="10"/>
      <c r="AA25" s="10"/>
      <c r="AB25" s="10"/>
      <c r="AC25" s="10"/>
      <c r="AD25" s="10"/>
    </row>
    <row r="26" spans="1:30" ht="12" thickBot="1" x14ac:dyDescent="0.25">
      <c r="A26" s="537">
        <f t="shared" si="0"/>
        <v>18</v>
      </c>
      <c r="B26" s="998" t="s">
        <v>617</v>
      </c>
      <c r="C26" s="189">
        <f>C24-L24</f>
        <v>-71702</v>
      </c>
      <c r="D26" s="189">
        <f>D24-M24</f>
        <v>-384346</v>
      </c>
      <c r="E26" s="189">
        <f>E24-N24</f>
        <v>-456048</v>
      </c>
      <c r="F26" s="189"/>
      <c r="G26" s="189"/>
      <c r="H26" s="189"/>
      <c r="I26" s="189"/>
      <c r="J26" s="202"/>
      <c r="K26" s="993"/>
      <c r="L26" s="961"/>
      <c r="M26" s="961"/>
      <c r="N26" s="957"/>
      <c r="O26" s="953"/>
      <c r="P26" s="953"/>
      <c r="Q26" s="953"/>
      <c r="R26" s="953"/>
      <c r="S26" s="953"/>
      <c r="Y26" s="10"/>
      <c r="Z26" s="10"/>
      <c r="AA26" s="10"/>
      <c r="AB26" s="10"/>
      <c r="AC26" s="10"/>
      <c r="AD26" s="10"/>
    </row>
    <row r="27" spans="1:30" x14ac:dyDescent="0.2">
      <c r="A27" s="537">
        <f t="shared" si="0"/>
        <v>19</v>
      </c>
      <c r="B27" s="996" t="s">
        <v>1346</v>
      </c>
      <c r="C27" s="997"/>
      <c r="D27" s="997">
        <f>-'felhalm. mérleg'!D29</f>
        <v>379076</v>
      </c>
      <c r="E27" s="997">
        <f>C27+D27</f>
        <v>379076</v>
      </c>
      <c r="F27" s="997"/>
      <c r="G27" s="997"/>
      <c r="H27" s="997"/>
      <c r="I27" s="997"/>
      <c r="J27" s="997"/>
      <c r="K27" s="956"/>
      <c r="L27" s="957"/>
      <c r="M27" s="957"/>
      <c r="N27" s="957"/>
      <c r="O27" s="953"/>
      <c r="P27" s="953"/>
      <c r="Q27" s="953"/>
      <c r="R27" s="953"/>
      <c r="S27" s="953"/>
      <c r="Y27" s="10"/>
      <c r="Z27" s="10"/>
      <c r="AA27" s="10"/>
      <c r="AB27" s="10"/>
      <c r="AC27" s="10"/>
      <c r="AD27" s="10"/>
    </row>
    <row r="28" spans="1:30" x14ac:dyDescent="0.2">
      <c r="A28" s="537">
        <f t="shared" si="0"/>
        <v>20</v>
      </c>
      <c r="B28" s="962" t="s">
        <v>53</v>
      </c>
      <c r="C28" s="962"/>
      <c r="D28" s="962"/>
      <c r="E28" s="962"/>
      <c r="F28" s="962"/>
      <c r="G28" s="962"/>
      <c r="H28" s="962"/>
      <c r="I28" s="962"/>
      <c r="J28" s="962"/>
      <c r="K28" s="962" t="s">
        <v>33</v>
      </c>
      <c r="L28" s="957"/>
      <c r="M28" s="957"/>
      <c r="N28" s="957"/>
      <c r="O28" s="953"/>
      <c r="P28" s="953"/>
      <c r="Q28" s="953"/>
      <c r="R28" s="953"/>
      <c r="S28" s="953"/>
      <c r="Y28" s="10"/>
      <c r="Z28" s="10"/>
      <c r="AA28" s="10"/>
      <c r="AB28" s="10"/>
      <c r="AC28" s="10"/>
      <c r="AD28" s="10"/>
    </row>
    <row r="29" spans="1:30" s="67" customFormat="1" x14ac:dyDescent="0.2">
      <c r="A29" s="537">
        <f t="shared" si="0"/>
        <v>21</v>
      </c>
      <c r="B29" s="968" t="s">
        <v>665</v>
      </c>
      <c r="C29" s="962"/>
      <c r="D29" s="962"/>
      <c r="E29" s="962"/>
      <c r="F29" s="962"/>
      <c r="G29" s="962"/>
      <c r="H29" s="962"/>
      <c r="I29" s="962"/>
      <c r="J29" s="962"/>
      <c r="K29" s="968" t="s">
        <v>4</v>
      </c>
      <c r="L29" s="957"/>
      <c r="M29" s="957"/>
      <c r="N29" s="957"/>
      <c r="O29" s="959"/>
      <c r="P29" s="959"/>
      <c r="Q29" s="959"/>
      <c r="R29" s="959"/>
      <c r="S29" s="959"/>
      <c r="T29" s="109"/>
      <c r="U29" s="109"/>
      <c r="V29" s="109"/>
      <c r="W29" s="109"/>
      <c r="X29" s="109"/>
    </row>
    <row r="30" spans="1:30" ht="21" x14ac:dyDescent="0.2">
      <c r="A30" s="537">
        <f t="shared" si="0"/>
        <v>22</v>
      </c>
      <c r="B30" s="987" t="s">
        <v>1293</v>
      </c>
      <c r="C30" s="988">
        <f>Össz.önkor.mérleg.!D41</f>
        <v>0</v>
      </c>
      <c r="D30" s="988">
        <f>Össz.önkor.mérleg.!E41</f>
        <v>0</v>
      </c>
      <c r="E30" s="988">
        <f>Össz.önkor.mérleg.!F41</f>
        <v>0</v>
      </c>
      <c r="F30" s="988"/>
      <c r="G30" s="988"/>
      <c r="H30" s="988"/>
      <c r="I30" s="988"/>
      <c r="J30" s="988"/>
      <c r="K30" s="989" t="s">
        <v>3</v>
      </c>
      <c r="L30" s="957">
        <f>Össz.önkor.mérleg.!M41</f>
        <v>155395</v>
      </c>
      <c r="M30" s="957">
        <f>Össz.önkor.mérleg.!N41</f>
        <v>0</v>
      </c>
      <c r="N30" s="957">
        <f>Össz.önkor.mérleg.!O41</f>
        <v>155395</v>
      </c>
      <c r="O30" s="953"/>
      <c r="P30" s="953"/>
      <c r="Q30" s="953"/>
      <c r="R30" s="953"/>
      <c r="S30" s="953"/>
      <c r="Y30" s="10"/>
      <c r="Z30" s="10"/>
      <c r="AA30" s="10"/>
      <c r="AB30" s="10"/>
      <c r="AC30" s="10"/>
      <c r="AD30" s="10"/>
    </row>
    <row r="31" spans="1:30" x14ac:dyDescent="0.2">
      <c r="A31" s="537">
        <f t="shared" si="0"/>
        <v>23</v>
      </c>
      <c r="B31" s="954" t="s">
        <v>942</v>
      </c>
      <c r="C31" s="990">
        <f>-'felhalm. mérleg'!C33</f>
        <v>0</v>
      </c>
      <c r="D31" s="990">
        <v>0</v>
      </c>
      <c r="E31" s="988">
        <f>C31+D31</f>
        <v>0</v>
      </c>
      <c r="F31" s="988"/>
      <c r="G31" s="988"/>
      <c r="H31" s="988"/>
      <c r="I31" s="988"/>
      <c r="J31" s="988"/>
      <c r="K31" s="954"/>
      <c r="L31" s="957"/>
      <c r="M31" s="957"/>
      <c r="N31" s="957"/>
      <c r="O31" s="953"/>
      <c r="P31" s="953"/>
      <c r="Q31" s="953"/>
      <c r="R31" s="953"/>
      <c r="S31" s="953"/>
      <c r="Y31" s="10"/>
      <c r="Z31" s="10"/>
      <c r="AA31" s="10"/>
      <c r="AB31" s="10"/>
      <c r="AC31" s="10"/>
      <c r="AD31" s="10"/>
    </row>
    <row r="32" spans="1:30" s="11" customFormat="1" x14ac:dyDescent="0.2">
      <c r="A32" s="537">
        <f t="shared" si="0"/>
        <v>24</v>
      </c>
      <c r="B32" s="956" t="s">
        <v>624</v>
      </c>
      <c r="C32" s="970"/>
      <c r="D32" s="968"/>
      <c r="E32" s="968">
        <f>SUM(C32:D32)</f>
        <v>0</v>
      </c>
      <c r="F32" s="968"/>
      <c r="G32" s="968"/>
      <c r="H32" s="968"/>
      <c r="I32" s="968"/>
      <c r="J32" s="968"/>
      <c r="K32" s="956" t="s">
        <v>5</v>
      </c>
      <c r="L32" s="957"/>
      <c r="M32" s="957"/>
      <c r="N32" s="957"/>
      <c r="O32" s="964"/>
      <c r="P32" s="964"/>
      <c r="Q32" s="964"/>
      <c r="R32" s="964"/>
      <c r="S32" s="964"/>
      <c r="T32" s="106"/>
      <c r="U32" s="106"/>
      <c r="V32" s="106"/>
      <c r="W32" s="106"/>
      <c r="X32" s="106"/>
    </row>
    <row r="33" spans="1:30" x14ac:dyDescent="0.2">
      <c r="A33" s="537">
        <f t="shared" si="0"/>
        <v>25</v>
      </c>
      <c r="B33" s="956" t="s">
        <v>666</v>
      </c>
      <c r="C33" s="956"/>
      <c r="D33" s="956"/>
      <c r="E33" s="956"/>
      <c r="F33" s="956"/>
      <c r="G33" s="956"/>
      <c r="H33" s="956"/>
      <c r="I33" s="956"/>
      <c r="J33" s="956"/>
      <c r="K33" s="956" t="s">
        <v>6</v>
      </c>
      <c r="L33" s="991"/>
      <c r="M33" s="991"/>
      <c r="N33" s="991"/>
      <c r="O33" s="953"/>
      <c r="P33" s="953"/>
      <c r="Q33" s="953"/>
      <c r="R33" s="953"/>
      <c r="S33" s="953"/>
      <c r="Y33" s="10"/>
      <c r="Z33" s="10"/>
      <c r="AA33" s="10"/>
      <c r="AB33" s="10"/>
      <c r="AC33" s="10"/>
      <c r="AD33" s="10"/>
    </row>
    <row r="34" spans="1:30" x14ac:dyDescent="0.2">
      <c r="A34" s="537">
        <f t="shared" si="0"/>
        <v>26</v>
      </c>
      <c r="B34" s="956" t="s">
        <v>626</v>
      </c>
      <c r="C34" s="956">
        <f>Össz.önkor.mérleg.!D44</f>
        <v>1282257</v>
      </c>
      <c r="D34" s="956">
        <f>Össz.önkor.mérleg.!E44</f>
        <v>10000</v>
      </c>
      <c r="E34" s="956">
        <f>SUM(C34:D34)</f>
        <v>1292257</v>
      </c>
      <c r="F34" s="956"/>
      <c r="G34" s="956"/>
      <c r="H34" s="956"/>
      <c r="I34" s="956"/>
      <c r="J34" s="956"/>
      <c r="K34" s="956" t="s">
        <v>7</v>
      </c>
      <c r="L34" s="961"/>
      <c r="M34" s="961"/>
      <c r="N34" s="961"/>
      <c r="O34" s="953"/>
      <c r="P34" s="953"/>
      <c r="Q34" s="953"/>
      <c r="R34" s="953"/>
      <c r="S34" s="953"/>
      <c r="Y34" s="10"/>
      <c r="Z34" s="10"/>
      <c r="AA34" s="10"/>
      <c r="AB34" s="10"/>
      <c r="AC34" s="10"/>
      <c r="AD34" s="10"/>
    </row>
    <row r="35" spans="1:30" x14ac:dyDescent="0.2">
      <c r="A35" s="537">
        <f t="shared" si="0"/>
        <v>27</v>
      </c>
      <c r="B35" s="956" t="s">
        <v>917</v>
      </c>
      <c r="C35" s="956">
        <f>Össz.önkor.mérleg.!D45</f>
        <v>0</v>
      </c>
      <c r="D35" s="956">
        <f>Össz.önkor.mérleg.!E45</f>
        <v>0</v>
      </c>
      <c r="E35" s="956">
        <f>Össz.önkor.mérleg.!F45</f>
        <v>0</v>
      </c>
      <c r="F35" s="956"/>
      <c r="G35" s="956"/>
      <c r="H35" s="956"/>
      <c r="I35" s="956"/>
      <c r="J35" s="956"/>
      <c r="K35" s="956"/>
      <c r="L35" s="961"/>
      <c r="M35" s="961"/>
      <c r="N35" s="961"/>
      <c r="O35" s="953"/>
      <c r="P35" s="953"/>
      <c r="Q35" s="953"/>
      <c r="R35" s="953"/>
      <c r="S35" s="953"/>
      <c r="Y35" s="10"/>
      <c r="Z35" s="10"/>
      <c r="AA35" s="10"/>
      <c r="AB35" s="10"/>
      <c r="AC35" s="10"/>
      <c r="AD35" s="10"/>
    </row>
    <row r="36" spans="1:30" x14ac:dyDescent="0.2">
      <c r="A36" s="537">
        <f t="shared" si="0"/>
        <v>28</v>
      </c>
      <c r="B36" s="992" t="s">
        <v>625</v>
      </c>
      <c r="C36" s="956">
        <f>-(C26+C34-L44)-C27-C37</f>
        <v>-1024517</v>
      </c>
      <c r="D36" s="956">
        <f>-(D26+D34-M44)-D27-D37</f>
        <v>0</v>
      </c>
      <c r="E36" s="956">
        <f>-(E26+E34-N44)-E27-E37</f>
        <v>-1024517</v>
      </c>
      <c r="F36" s="956"/>
      <c r="G36" s="956"/>
      <c r="H36" s="956"/>
      <c r="I36" s="956"/>
      <c r="J36" s="956"/>
      <c r="K36" s="956" t="s">
        <v>8</v>
      </c>
      <c r="L36" s="957"/>
      <c r="M36" s="957"/>
      <c r="N36" s="957"/>
      <c r="O36" s="953"/>
      <c r="P36" s="953"/>
      <c r="Q36" s="953"/>
      <c r="R36" s="953"/>
      <c r="S36" s="953"/>
      <c r="Y36" s="10"/>
      <c r="Z36" s="10"/>
      <c r="AA36" s="10"/>
      <c r="AB36" s="10"/>
      <c r="AC36" s="10"/>
      <c r="AD36" s="10"/>
    </row>
    <row r="37" spans="1:30" x14ac:dyDescent="0.2">
      <c r="A37" s="537">
        <f t="shared" si="0"/>
        <v>29</v>
      </c>
      <c r="B37" s="956" t="s">
        <v>668</v>
      </c>
      <c r="C37" s="956">
        <f>Össz.önkor.mérleg.!D46</f>
        <v>698</v>
      </c>
      <c r="D37" s="956">
        <f>Össz.önkor.mérleg.!E46</f>
        <v>0</v>
      </c>
      <c r="E37" s="956">
        <f>Össz.önkor.mérleg.!F46</f>
        <v>698</v>
      </c>
      <c r="F37" s="956"/>
      <c r="G37" s="956"/>
      <c r="H37" s="956"/>
      <c r="I37" s="956"/>
      <c r="J37" s="956"/>
      <c r="K37" s="956" t="s">
        <v>9</v>
      </c>
      <c r="L37" s="960">
        <f>Össz.önkor.mérleg.!M47</f>
        <v>31341</v>
      </c>
      <c r="M37" s="960">
        <f>Össz.önkor.mérleg.!N47</f>
        <v>4730</v>
      </c>
      <c r="N37" s="960">
        <f>Össz.önkor.mérleg.!O47</f>
        <v>36071</v>
      </c>
      <c r="O37" s="953"/>
      <c r="P37" s="953"/>
      <c r="Q37" s="953"/>
      <c r="R37" s="953"/>
      <c r="S37" s="953"/>
      <c r="Y37" s="10"/>
      <c r="Z37" s="10"/>
      <c r="AA37" s="10"/>
      <c r="AB37" s="10"/>
      <c r="AC37" s="10"/>
      <c r="AD37" s="10"/>
    </row>
    <row r="38" spans="1:30" s="11" customFormat="1" x14ac:dyDescent="0.2">
      <c r="A38" s="537">
        <f t="shared" si="0"/>
        <v>30</v>
      </c>
      <c r="B38" s="956" t="s">
        <v>669</v>
      </c>
      <c r="C38" s="956"/>
      <c r="D38" s="956"/>
      <c r="E38" s="956"/>
      <c r="F38" s="956"/>
      <c r="G38" s="956"/>
      <c r="H38" s="956"/>
      <c r="I38" s="956"/>
      <c r="J38" s="956"/>
      <c r="K38" s="956" t="s">
        <v>10</v>
      </c>
      <c r="L38" s="957"/>
      <c r="M38" s="957"/>
      <c r="N38" s="957"/>
      <c r="O38" s="964"/>
      <c r="P38" s="964"/>
      <c r="Q38" s="964"/>
      <c r="R38" s="964"/>
      <c r="S38" s="964"/>
      <c r="T38" s="106"/>
      <c r="U38" s="106"/>
      <c r="V38" s="106"/>
      <c r="W38" s="106"/>
      <c r="X38" s="106"/>
    </row>
    <row r="39" spans="1:30" s="11" customFormat="1" x14ac:dyDescent="0.2">
      <c r="A39" s="537">
        <f t="shared" si="0"/>
        <v>31</v>
      </c>
      <c r="B39" s="956" t="s">
        <v>670</v>
      </c>
      <c r="C39" s="956"/>
      <c r="D39" s="956"/>
      <c r="E39" s="956"/>
      <c r="F39" s="956"/>
      <c r="G39" s="956"/>
      <c r="H39" s="956"/>
      <c r="I39" s="956"/>
      <c r="J39" s="956"/>
      <c r="K39" s="956" t="s">
        <v>11</v>
      </c>
      <c r="L39" s="961"/>
      <c r="M39" s="961"/>
      <c r="N39" s="961"/>
      <c r="O39" s="964"/>
      <c r="P39" s="964"/>
      <c r="Q39" s="964"/>
      <c r="R39" s="964"/>
      <c r="S39" s="964"/>
      <c r="T39" s="106"/>
      <c r="U39" s="106"/>
      <c r="V39" s="106"/>
      <c r="W39" s="106"/>
      <c r="X39" s="106"/>
    </row>
    <row r="40" spans="1:30" s="11" customFormat="1" x14ac:dyDescent="0.2">
      <c r="A40" s="537">
        <f t="shared" si="0"/>
        <v>32</v>
      </c>
      <c r="B40" s="956" t="s">
        <v>671</v>
      </c>
      <c r="C40" s="956"/>
      <c r="D40" s="956"/>
      <c r="E40" s="956"/>
      <c r="F40" s="956"/>
      <c r="G40" s="956"/>
      <c r="H40" s="956"/>
      <c r="I40" s="956"/>
      <c r="J40" s="956"/>
      <c r="K40" s="956" t="s">
        <v>12</v>
      </c>
      <c r="L40" s="961"/>
      <c r="M40" s="965"/>
      <c r="N40" s="965"/>
      <c r="O40" s="964"/>
      <c r="P40" s="964"/>
      <c r="Q40" s="964"/>
      <c r="R40" s="964"/>
      <c r="S40" s="964"/>
      <c r="T40" s="106"/>
      <c r="U40" s="106"/>
      <c r="V40" s="106"/>
      <c r="W40" s="106"/>
      <c r="X40" s="106"/>
    </row>
    <row r="41" spans="1:30" s="11" customFormat="1" x14ac:dyDescent="0.2">
      <c r="A41" s="537">
        <f t="shared" si="0"/>
        <v>33</v>
      </c>
      <c r="B41" s="956" t="s">
        <v>0</v>
      </c>
      <c r="C41" s="956"/>
      <c r="D41" s="956"/>
      <c r="E41" s="956"/>
      <c r="F41" s="956"/>
      <c r="G41" s="956"/>
      <c r="H41" s="956"/>
      <c r="I41" s="956"/>
      <c r="J41" s="956"/>
      <c r="K41" s="956" t="s">
        <v>13</v>
      </c>
      <c r="L41" s="961"/>
      <c r="M41" s="961"/>
      <c r="N41" s="961"/>
      <c r="O41" s="964"/>
      <c r="P41" s="964"/>
      <c r="Q41" s="964"/>
      <c r="R41" s="964"/>
      <c r="S41" s="964"/>
      <c r="T41" s="106"/>
      <c r="U41" s="106"/>
      <c r="V41" s="106"/>
      <c r="W41" s="106"/>
      <c r="X41" s="106"/>
    </row>
    <row r="42" spans="1:30" x14ac:dyDescent="0.2">
      <c r="A42" s="537">
        <f t="shared" si="0"/>
        <v>34</v>
      </c>
      <c r="B42" s="956" t="s">
        <v>1</v>
      </c>
      <c r="C42" s="956">
        <f>Össz.önkor.mérleg.!D51</f>
        <v>0</v>
      </c>
      <c r="D42" s="956">
        <f>Össz.önkor.mérleg.!E51</f>
        <v>0</v>
      </c>
      <c r="E42" s="956">
        <f>Össz.önkor.mérleg.!F51</f>
        <v>0</v>
      </c>
      <c r="F42" s="956"/>
      <c r="G42" s="956"/>
      <c r="H42" s="956"/>
      <c r="I42" s="956"/>
      <c r="J42" s="956"/>
      <c r="K42" s="956" t="s">
        <v>14</v>
      </c>
      <c r="L42" s="961"/>
      <c r="M42" s="961"/>
      <c r="N42" s="961"/>
      <c r="O42" s="953"/>
      <c r="P42" s="953"/>
      <c r="Q42" s="953"/>
      <c r="R42" s="953"/>
      <c r="S42" s="953"/>
      <c r="Y42" s="10"/>
      <c r="Z42" s="10"/>
      <c r="AA42" s="10"/>
      <c r="AB42" s="10"/>
      <c r="AC42" s="10"/>
      <c r="AD42" s="10"/>
    </row>
    <row r="43" spans="1:30" x14ac:dyDescent="0.2">
      <c r="A43" s="537">
        <f t="shared" si="0"/>
        <v>35</v>
      </c>
      <c r="B43" s="956" t="s">
        <v>2</v>
      </c>
      <c r="C43" s="956"/>
      <c r="D43" s="956"/>
      <c r="E43" s="956"/>
      <c r="F43" s="956"/>
      <c r="G43" s="956"/>
      <c r="H43" s="956"/>
      <c r="I43" s="956"/>
      <c r="J43" s="956"/>
      <c r="K43" s="956" t="s">
        <v>15</v>
      </c>
      <c r="L43" s="961"/>
      <c r="M43" s="961"/>
      <c r="N43" s="961"/>
      <c r="O43" s="953"/>
      <c r="P43" s="953"/>
      <c r="Q43" s="953"/>
      <c r="R43" s="953"/>
      <c r="S43" s="953"/>
      <c r="Y43" s="10"/>
      <c r="Z43" s="10"/>
      <c r="AA43" s="10"/>
      <c r="AB43" s="10"/>
      <c r="AC43" s="10"/>
      <c r="AD43" s="10"/>
    </row>
    <row r="44" spans="1:30" ht="12" thickBot="1" x14ac:dyDescent="0.25">
      <c r="A44" s="537">
        <f t="shared" si="0"/>
        <v>36</v>
      </c>
      <c r="B44" s="999" t="s">
        <v>439</v>
      </c>
      <c r="C44" s="975">
        <f>SUM(C29:C42)</f>
        <v>258438</v>
      </c>
      <c r="D44" s="975">
        <f t="shared" ref="D44:E44" si="1">SUM(D29:D42)</f>
        <v>10000</v>
      </c>
      <c r="E44" s="975">
        <f t="shared" si="1"/>
        <v>268438</v>
      </c>
      <c r="F44" s="975"/>
      <c r="G44" s="975"/>
      <c r="H44" s="975"/>
      <c r="I44" s="975"/>
      <c r="J44" s="975"/>
      <c r="K44" s="975" t="s">
        <v>432</v>
      </c>
      <c r="L44" s="976">
        <f>SUM(L29:L43)</f>
        <v>186736</v>
      </c>
      <c r="M44" s="976">
        <f>SUM(M29:M43)</f>
        <v>4730</v>
      </c>
      <c r="N44" s="976">
        <f>SUM(N29:N43)</f>
        <v>191466</v>
      </c>
      <c r="O44" s="971"/>
      <c r="P44" s="971"/>
      <c r="Q44" s="971"/>
      <c r="R44" s="971"/>
      <c r="S44" s="971"/>
      <c r="Y44" s="10"/>
      <c r="Z44" s="10"/>
      <c r="AA44" s="10"/>
      <c r="AB44" s="10"/>
      <c r="AC44" s="10"/>
      <c r="AD44" s="10"/>
    </row>
    <row r="45" spans="1:30" ht="12" thickBot="1" x14ac:dyDescent="0.25">
      <c r="A45" s="603">
        <f t="shared" si="0"/>
        <v>37</v>
      </c>
      <c r="B45" s="604" t="s">
        <v>434</v>
      </c>
      <c r="C45" s="600">
        <f>C24+C44+C27</f>
        <v>1785881</v>
      </c>
      <c r="D45" s="600">
        <f t="shared" ref="D45:E45" si="2">D24+D44+D27</f>
        <v>1547302</v>
      </c>
      <c r="E45" s="600">
        <f t="shared" si="2"/>
        <v>3333183</v>
      </c>
      <c r="F45" s="600"/>
      <c r="G45" s="600"/>
      <c r="H45" s="600"/>
      <c r="I45" s="600"/>
      <c r="J45" s="600"/>
      <c r="K45" s="604" t="s">
        <v>433</v>
      </c>
      <c r="L45" s="600">
        <f>L24+L44</f>
        <v>1785881</v>
      </c>
      <c r="M45" s="600">
        <f>M24+M44</f>
        <v>1547302</v>
      </c>
      <c r="N45" s="978">
        <f>N24+N44</f>
        <v>3333183</v>
      </c>
      <c r="O45" s="979"/>
      <c r="P45" s="979"/>
      <c r="Q45" s="979"/>
      <c r="R45" s="979"/>
      <c r="S45" s="1000"/>
      <c r="Y45" s="10"/>
      <c r="Z45" s="10"/>
      <c r="AA45" s="10"/>
      <c r="AB45" s="10"/>
      <c r="AC45" s="10"/>
      <c r="AD45" s="10"/>
    </row>
    <row r="46" spans="1:30" x14ac:dyDescent="0.2">
      <c r="B46" s="106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Y46" s="10"/>
      <c r="Z46" s="10"/>
      <c r="AA46" s="10"/>
      <c r="AB46" s="10"/>
      <c r="AC46" s="10"/>
      <c r="AD46" s="10"/>
    </row>
  </sheetData>
  <sheetProtection selectLockedCells="1" selectUnlockedCells="1"/>
  <mergeCells count="15">
    <mergeCell ref="O7:P7"/>
    <mergeCell ref="Q7:S7"/>
    <mergeCell ref="L6:S6"/>
    <mergeCell ref="A5:S5"/>
    <mergeCell ref="B1:N1"/>
    <mergeCell ref="C7:E7"/>
    <mergeCell ref="L7:N7"/>
    <mergeCell ref="B3:N3"/>
    <mergeCell ref="B4:N4"/>
    <mergeCell ref="A6:A8"/>
    <mergeCell ref="B6:B7"/>
    <mergeCell ref="K6:K7"/>
    <mergeCell ref="F7:G7"/>
    <mergeCell ref="H7:J7"/>
    <mergeCell ref="C6:J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  <pageSetUpPr fitToPage="1"/>
  </sheetPr>
  <dimension ref="A1:T55"/>
  <sheetViews>
    <sheetView zoomScale="120" workbookViewId="0">
      <selection activeCell="J61" sqref="J61"/>
    </sheetView>
  </sheetViews>
  <sheetFormatPr defaultColWidth="9.140625" defaultRowHeight="11.25" x14ac:dyDescent="0.2"/>
  <cols>
    <col min="1" max="1" width="2" style="10" customWidth="1"/>
    <col min="2" max="2" width="4.85546875" style="85" customWidth="1"/>
    <col min="3" max="3" width="36.85546875" style="85" customWidth="1"/>
    <col min="4" max="10" width="11.140625" style="86" customWidth="1"/>
    <col min="11" max="11" width="12.140625" style="86" customWidth="1"/>
    <col min="12" max="12" width="35.42578125" style="86" customWidth="1"/>
    <col min="13" max="13" width="11.140625" style="175" customWidth="1"/>
    <col min="14" max="14" width="11" style="175" customWidth="1"/>
    <col min="15" max="15" width="12" style="175" customWidth="1"/>
    <col min="16" max="16" width="11" style="85" customWidth="1"/>
    <col min="17" max="18" width="11" style="10" customWidth="1"/>
    <col min="19" max="19" width="11.140625" style="10" customWidth="1"/>
    <col min="20" max="20" width="12.140625" style="10" customWidth="1"/>
    <col min="21" max="16384" width="9.140625" style="10"/>
  </cols>
  <sheetData>
    <row r="1" spans="1:20" ht="12.75" customHeight="1" x14ac:dyDescent="0.2">
      <c r="C1" s="1710" t="s">
        <v>1417</v>
      </c>
      <c r="D1" s="1710"/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1710"/>
      <c r="P1" s="1710"/>
      <c r="Q1" s="1710"/>
      <c r="R1" s="1710"/>
      <c r="S1" s="1710"/>
      <c r="T1" s="1710"/>
    </row>
    <row r="2" spans="1:20" x14ac:dyDescent="0.2">
      <c r="O2" s="222"/>
    </row>
    <row r="3" spans="1:20" x14ac:dyDescent="0.2">
      <c r="O3" s="222"/>
    </row>
    <row r="4" spans="1:20" s="65" customFormat="1" x14ac:dyDescent="0.2">
      <c r="B4" s="88"/>
      <c r="C4" s="1964" t="s">
        <v>77</v>
      </c>
      <c r="D4" s="1964"/>
      <c r="E4" s="1964"/>
      <c r="F4" s="1964"/>
      <c r="G4" s="1964"/>
      <c r="H4" s="1964"/>
      <c r="I4" s="1964"/>
      <c r="J4" s="1964"/>
      <c r="K4" s="1964"/>
      <c r="L4" s="1964"/>
      <c r="M4" s="1964"/>
      <c r="N4" s="1964"/>
      <c r="O4" s="1964"/>
      <c r="P4" s="1964"/>
      <c r="Q4" s="1964"/>
      <c r="R4" s="1964"/>
      <c r="S4" s="1964"/>
      <c r="T4" s="1964"/>
    </row>
    <row r="5" spans="1:20" s="65" customFormat="1" x14ac:dyDescent="0.2">
      <c r="B5" s="88"/>
      <c r="C5" s="1870" t="s">
        <v>178</v>
      </c>
      <c r="D5" s="1870"/>
      <c r="E5" s="1870"/>
      <c r="F5" s="1870"/>
      <c r="G5" s="1870"/>
      <c r="H5" s="1870"/>
      <c r="I5" s="1870"/>
      <c r="J5" s="1870"/>
      <c r="K5" s="1870"/>
      <c r="L5" s="1870"/>
      <c r="M5" s="1870"/>
      <c r="N5" s="1870"/>
      <c r="O5" s="1870"/>
      <c r="P5" s="1870"/>
      <c r="Q5" s="1870"/>
      <c r="R5" s="1870"/>
      <c r="S5" s="1870"/>
      <c r="T5" s="1870"/>
    </row>
    <row r="6" spans="1:20" s="65" customFormat="1" x14ac:dyDescent="0.2">
      <c r="B6" s="88"/>
      <c r="C6" s="1709" t="s">
        <v>1318</v>
      </c>
      <c r="D6" s="1709"/>
      <c r="E6" s="1709"/>
      <c r="F6" s="1709"/>
      <c r="G6" s="1709"/>
      <c r="H6" s="1709"/>
      <c r="I6" s="1709"/>
      <c r="J6" s="1709"/>
      <c r="K6" s="1709"/>
      <c r="L6" s="1709"/>
      <c r="M6" s="1709"/>
      <c r="N6" s="1709"/>
      <c r="O6" s="1709"/>
      <c r="P6" s="1709"/>
      <c r="Q6" s="1709"/>
      <c r="R6" s="1709"/>
      <c r="S6" s="1709"/>
      <c r="T6" s="1709"/>
    </row>
    <row r="7" spans="1:20" s="65" customFormat="1" ht="12" thickBot="1" x14ac:dyDescent="0.25">
      <c r="B7" s="88"/>
      <c r="C7" s="1723" t="s">
        <v>295</v>
      </c>
      <c r="D7" s="1723"/>
      <c r="E7" s="1723"/>
      <c r="F7" s="1723"/>
      <c r="G7" s="1723"/>
      <c r="H7" s="1723"/>
      <c r="I7" s="1723"/>
      <c r="J7" s="1723"/>
      <c r="K7" s="1723"/>
      <c r="L7" s="1723"/>
      <c r="M7" s="1723"/>
      <c r="N7" s="1723"/>
      <c r="O7" s="1723"/>
      <c r="P7" s="1723"/>
      <c r="Q7" s="1723"/>
      <c r="R7" s="1723"/>
      <c r="S7" s="1723"/>
      <c r="T7" s="1723"/>
    </row>
    <row r="8" spans="1:20" s="65" customFormat="1" ht="12.75" customHeight="1" x14ac:dyDescent="0.2">
      <c r="B8" s="1711" t="s">
        <v>56</v>
      </c>
      <c r="C8" s="1714" t="s">
        <v>57</v>
      </c>
      <c r="D8" s="1714" t="s">
        <v>58</v>
      </c>
      <c r="E8" s="1714"/>
      <c r="F8" s="1714"/>
      <c r="G8" s="1714"/>
      <c r="H8" s="1714"/>
      <c r="I8" s="1714"/>
      <c r="J8" s="1714"/>
      <c r="K8" s="1714"/>
      <c r="L8" s="1960" t="s">
        <v>59</v>
      </c>
      <c r="M8" s="1962" t="s">
        <v>60</v>
      </c>
      <c r="N8" s="1962"/>
      <c r="O8" s="1962"/>
      <c r="P8" s="1962"/>
      <c r="Q8" s="1962"/>
      <c r="R8" s="1962"/>
      <c r="S8" s="1962"/>
      <c r="T8" s="1963"/>
    </row>
    <row r="9" spans="1:20" s="65" customFormat="1" ht="12.75" customHeight="1" x14ac:dyDescent="0.2">
      <c r="B9" s="1712"/>
      <c r="C9" s="1715"/>
      <c r="D9" s="1718" t="s">
        <v>1134</v>
      </c>
      <c r="E9" s="1718"/>
      <c r="F9" s="1718"/>
      <c r="G9" s="1718" t="s">
        <v>1401</v>
      </c>
      <c r="H9" s="1719"/>
      <c r="I9" s="1718" t="s">
        <v>1402</v>
      </c>
      <c r="J9" s="1719"/>
      <c r="K9" s="1719"/>
      <c r="L9" s="1961"/>
      <c r="M9" s="1959" t="s">
        <v>1134</v>
      </c>
      <c r="N9" s="1959"/>
      <c r="O9" s="1959"/>
      <c r="P9" s="1718" t="s">
        <v>1401</v>
      </c>
      <c r="Q9" s="1719"/>
      <c r="R9" s="1718" t="s">
        <v>1402</v>
      </c>
      <c r="S9" s="1719"/>
      <c r="T9" s="1720"/>
    </row>
    <row r="10" spans="1:20" s="187" customFormat="1" ht="36.6" customHeight="1" thickBot="1" x14ac:dyDescent="0.25">
      <c r="B10" s="1713"/>
      <c r="C10" s="1680" t="s">
        <v>61</v>
      </c>
      <c r="D10" s="1135" t="s">
        <v>62</v>
      </c>
      <c r="E10" s="1135" t="s">
        <v>63</v>
      </c>
      <c r="F10" s="1135" t="s">
        <v>64</v>
      </c>
      <c r="G10" s="1135" t="s">
        <v>62</v>
      </c>
      <c r="H10" s="1135" t="s">
        <v>63</v>
      </c>
      <c r="I10" s="1135" t="s">
        <v>62</v>
      </c>
      <c r="J10" s="1135" t="s">
        <v>63</v>
      </c>
      <c r="K10" s="1135" t="s">
        <v>64</v>
      </c>
      <c r="L10" s="1616" t="s">
        <v>65</v>
      </c>
      <c r="M10" s="1681" t="s">
        <v>62</v>
      </c>
      <c r="N10" s="1681" t="s">
        <v>63</v>
      </c>
      <c r="O10" s="1681" t="s">
        <v>64</v>
      </c>
      <c r="P10" s="1135" t="s">
        <v>62</v>
      </c>
      <c r="Q10" s="1135" t="s">
        <v>63</v>
      </c>
      <c r="R10" s="1135" t="s">
        <v>62</v>
      </c>
      <c r="S10" s="1135" t="s">
        <v>63</v>
      </c>
      <c r="T10" s="1137" t="s">
        <v>64</v>
      </c>
    </row>
    <row r="11" spans="1:20" ht="11.45" customHeight="1" x14ac:dyDescent="0.2">
      <c r="A11" s="1651"/>
      <c r="B11" s="1667">
        <v>1</v>
      </c>
      <c r="C11" s="1620" t="s">
        <v>24</v>
      </c>
      <c r="D11" s="100"/>
      <c r="E11" s="100"/>
      <c r="F11" s="100"/>
      <c r="G11" s="100"/>
      <c r="H11" s="100"/>
      <c r="I11" s="100"/>
      <c r="J11" s="100"/>
      <c r="K11" s="1648"/>
      <c r="L11" s="1621" t="s">
        <v>25</v>
      </c>
      <c r="M11" s="225"/>
      <c r="N11" s="225"/>
      <c r="O11" s="177"/>
      <c r="P11" s="176"/>
      <c r="Q11" s="176"/>
      <c r="R11" s="176"/>
      <c r="S11" s="176"/>
      <c r="T11" s="1651"/>
    </row>
    <row r="12" spans="1:20" x14ac:dyDescent="0.2">
      <c r="A12" s="1651"/>
      <c r="B12" s="1667">
        <f t="shared" ref="B12:B54" si="0">B11+1</f>
        <v>2</v>
      </c>
      <c r="C12" s="95" t="s">
        <v>35</v>
      </c>
      <c r="D12" s="62"/>
      <c r="E12" s="62"/>
      <c r="F12" s="62"/>
      <c r="G12" s="62"/>
      <c r="H12" s="62"/>
      <c r="I12" s="62"/>
      <c r="J12" s="62"/>
      <c r="K12" s="308"/>
      <c r="L12" s="62" t="s">
        <v>208</v>
      </c>
      <c r="M12" s="170">
        <v>82565</v>
      </c>
      <c r="N12" s="170">
        <v>7179</v>
      </c>
      <c r="O12" s="224">
        <f>SUM(M12:N12)</f>
        <v>89744</v>
      </c>
      <c r="P12" s="176">
        <v>1878</v>
      </c>
      <c r="Q12" s="176"/>
      <c r="R12" s="177">
        <f>M12+P12</f>
        <v>84443</v>
      </c>
      <c r="S12" s="177">
        <f>N12+Q12</f>
        <v>7179</v>
      </c>
      <c r="T12" s="1642">
        <f>R12+S12</f>
        <v>91622</v>
      </c>
    </row>
    <row r="13" spans="1:20" x14ac:dyDescent="0.2">
      <c r="A13" s="1651"/>
      <c r="B13" s="1667">
        <f t="shared" si="0"/>
        <v>3</v>
      </c>
      <c r="C13" s="95" t="s">
        <v>36</v>
      </c>
      <c r="D13" s="62"/>
      <c r="E13" s="62"/>
      <c r="F13" s="62">
        <f>SUM(D13:E13)</f>
        <v>0</v>
      </c>
      <c r="G13" s="62"/>
      <c r="H13" s="62"/>
      <c r="I13" s="62"/>
      <c r="J13" s="62"/>
      <c r="K13" s="308">
        <f t="shared" ref="K13:K20" si="1">I13+J13</f>
        <v>0</v>
      </c>
      <c r="L13" s="1640" t="s">
        <v>209</v>
      </c>
      <c r="M13" s="170">
        <v>14246</v>
      </c>
      <c r="N13" s="170">
        <v>1238</v>
      </c>
      <c r="O13" s="224">
        <f>SUM(M13:N13)</f>
        <v>15484</v>
      </c>
      <c r="P13" s="176">
        <v>291</v>
      </c>
      <c r="Q13" s="176"/>
      <c r="R13" s="177">
        <f t="shared" ref="R13:R14" si="2">M13+P13</f>
        <v>14537</v>
      </c>
      <c r="S13" s="177">
        <f t="shared" ref="S13:S14" si="3">N13+Q13</f>
        <v>1238</v>
      </c>
      <c r="T13" s="1642">
        <f t="shared" ref="T13:T14" si="4">R13+S13</f>
        <v>15775</v>
      </c>
    </row>
    <row r="14" spans="1:20" x14ac:dyDescent="0.2">
      <c r="A14" s="1651"/>
      <c r="B14" s="1667">
        <f t="shared" si="0"/>
        <v>4</v>
      </c>
      <c r="C14" s="95" t="s">
        <v>37</v>
      </c>
      <c r="D14" s="62"/>
      <c r="E14" s="62"/>
      <c r="F14" s="62">
        <f>SUM(D14:E14)</f>
        <v>0</v>
      </c>
      <c r="G14" s="62"/>
      <c r="H14" s="62"/>
      <c r="I14" s="62"/>
      <c r="J14" s="62"/>
      <c r="K14" s="308">
        <f t="shared" si="1"/>
        <v>0</v>
      </c>
      <c r="L14" s="62" t="s">
        <v>210</v>
      </c>
      <c r="M14" s="170">
        <v>14015</v>
      </c>
      <c r="N14" s="170"/>
      <c r="O14" s="224">
        <f>SUM(M14:N14)</f>
        <v>14015</v>
      </c>
      <c r="P14" s="176">
        <v>96</v>
      </c>
      <c r="Q14" s="176"/>
      <c r="R14" s="177">
        <f t="shared" si="2"/>
        <v>14111</v>
      </c>
      <c r="S14" s="177">
        <f t="shared" si="3"/>
        <v>0</v>
      </c>
      <c r="T14" s="1642">
        <f t="shared" si="4"/>
        <v>14111</v>
      </c>
    </row>
    <row r="15" spans="1:20" ht="12" customHeight="1" x14ac:dyDescent="0.2">
      <c r="A15" s="1651"/>
      <c r="B15" s="1667">
        <f t="shared" si="0"/>
        <v>5</v>
      </c>
      <c r="C15" s="1672"/>
      <c r="D15" s="62"/>
      <c r="E15" s="62"/>
      <c r="F15" s="62"/>
      <c r="G15" s="62"/>
      <c r="H15" s="62"/>
      <c r="I15" s="62"/>
      <c r="J15" s="62"/>
      <c r="K15" s="308"/>
      <c r="L15" s="62"/>
      <c r="M15" s="170"/>
      <c r="N15" s="170"/>
      <c r="O15" s="170"/>
      <c r="P15" s="176"/>
      <c r="Q15" s="176"/>
      <c r="R15" s="176"/>
      <c r="S15" s="176"/>
      <c r="T15" s="1651"/>
    </row>
    <row r="16" spans="1:20" x14ac:dyDescent="0.2">
      <c r="A16" s="1651"/>
      <c r="B16" s="1667">
        <f t="shared" si="0"/>
        <v>6</v>
      </c>
      <c r="C16" s="95" t="s">
        <v>38</v>
      </c>
      <c r="D16" s="62"/>
      <c r="E16" s="62"/>
      <c r="F16" s="62">
        <f>SUM(D16:E16)</f>
        <v>0</v>
      </c>
      <c r="G16" s="62"/>
      <c r="H16" s="62"/>
      <c r="I16" s="62"/>
      <c r="J16" s="62"/>
      <c r="K16" s="308">
        <f t="shared" si="1"/>
        <v>0</v>
      </c>
      <c r="L16" s="62" t="s">
        <v>28</v>
      </c>
      <c r="M16" s="177"/>
      <c r="N16" s="177"/>
      <c r="O16" s="177"/>
      <c r="P16" s="176"/>
      <c r="Q16" s="176"/>
      <c r="R16" s="176"/>
      <c r="S16" s="176"/>
      <c r="T16" s="1651"/>
    </row>
    <row r="17" spans="1:20" x14ac:dyDescent="0.2">
      <c r="A17" s="1651"/>
      <c r="B17" s="1667">
        <f t="shared" si="0"/>
        <v>7</v>
      </c>
      <c r="C17" s="95"/>
      <c r="D17" s="62"/>
      <c r="E17" s="62"/>
      <c r="F17" s="62"/>
      <c r="G17" s="62"/>
      <c r="H17" s="62"/>
      <c r="I17" s="62"/>
      <c r="J17" s="62"/>
      <c r="K17" s="308"/>
      <c r="L17" s="62" t="s">
        <v>30</v>
      </c>
      <c r="M17" s="177"/>
      <c r="N17" s="177"/>
      <c r="O17" s="177"/>
      <c r="P17" s="176"/>
      <c r="Q17" s="176"/>
      <c r="R17" s="176"/>
      <c r="S17" s="176"/>
      <c r="T17" s="1651"/>
    </row>
    <row r="18" spans="1:20" x14ac:dyDescent="0.2">
      <c r="A18" s="1651"/>
      <c r="B18" s="1667">
        <f t="shared" si="0"/>
        <v>8</v>
      </c>
      <c r="C18" s="95" t="s">
        <v>39</v>
      </c>
      <c r="D18" s="62"/>
      <c r="E18" s="62"/>
      <c r="F18" s="62">
        <f>SUM(D18:E18)</f>
        <v>0</v>
      </c>
      <c r="G18" s="62"/>
      <c r="H18" s="62"/>
      <c r="I18" s="62"/>
      <c r="J18" s="62"/>
      <c r="K18" s="308">
        <f t="shared" si="1"/>
        <v>0</v>
      </c>
      <c r="L18" s="62" t="s">
        <v>437</v>
      </c>
      <c r="M18" s="177"/>
      <c r="N18" s="177"/>
      <c r="O18" s="177"/>
      <c r="P18" s="176"/>
      <c r="Q18" s="176"/>
      <c r="R18" s="176"/>
      <c r="S18" s="176"/>
      <c r="T18" s="1651"/>
    </row>
    <row r="19" spans="1:20" x14ac:dyDescent="0.2">
      <c r="A19" s="1651"/>
      <c r="B19" s="1667">
        <f t="shared" si="0"/>
        <v>9</v>
      </c>
      <c r="C19" s="98" t="s">
        <v>40</v>
      </c>
      <c r="D19" s="96"/>
      <c r="E19" s="96"/>
      <c r="F19" s="96"/>
      <c r="G19" s="96"/>
      <c r="H19" s="96"/>
      <c r="I19" s="96"/>
      <c r="J19" s="96"/>
      <c r="K19" s="308"/>
      <c r="L19" s="62" t="s">
        <v>436</v>
      </c>
      <c r="M19" s="177"/>
      <c r="N19" s="177"/>
      <c r="O19" s="177"/>
      <c r="P19" s="176"/>
      <c r="Q19" s="176"/>
      <c r="R19" s="176"/>
      <c r="S19" s="176"/>
      <c r="T19" s="1651"/>
    </row>
    <row r="20" spans="1:20" x14ac:dyDescent="0.2">
      <c r="A20" s="1651"/>
      <c r="B20" s="1667">
        <f t="shared" si="0"/>
        <v>10</v>
      </c>
      <c r="C20" s="95" t="s">
        <v>41</v>
      </c>
      <c r="D20" s="96">
        <v>0</v>
      </c>
      <c r="E20" s="96"/>
      <c r="F20" s="96">
        <f>SUM(D20:E20)</f>
        <v>0</v>
      </c>
      <c r="G20" s="96"/>
      <c r="H20" s="96"/>
      <c r="I20" s="96"/>
      <c r="J20" s="96"/>
      <c r="K20" s="308">
        <f t="shared" si="1"/>
        <v>0</v>
      </c>
      <c r="L20" s="97" t="s">
        <v>892</v>
      </c>
      <c r="M20" s="177"/>
      <c r="N20" s="177"/>
      <c r="O20" s="177"/>
      <c r="P20" s="176"/>
      <c r="Q20" s="176"/>
      <c r="R20" s="176"/>
      <c r="S20" s="176"/>
      <c r="T20" s="1651"/>
    </row>
    <row r="21" spans="1:20" x14ac:dyDescent="0.2">
      <c r="A21" s="1651"/>
      <c r="B21" s="1667">
        <f t="shared" si="0"/>
        <v>11</v>
      </c>
      <c r="C21" s="1622"/>
      <c r="D21" s="96"/>
      <c r="E21" s="96"/>
      <c r="F21" s="96"/>
      <c r="G21" s="96"/>
      <c r="H21" s="96"/>
      <c r="I21" s="96"/>
      <c r="J21" s="96"/>
      <c r="K21" s="303"/>
      <c r="L21" s="62" t="s">
        <v>893</v>
      </c>
      <c r="M21" s="177"/>
      <c r="N21" s="177"/>
      <c r="O21" s="177"/>
      <c r="P21" s="176"/>
      <c r="Q21" s="176"/>
      <c r="R21" s="176"/>
      <c r="S21" s="176"/>
      <c r="T21" s="1651"/>
    </row>
    <row r="22" spans="1:20" s="67" customFormat="1" x14ac:dyDescent="0.2">
      <c r="A22" s="1652"/>
      <c r="B22" s="1667">
        <f t="shared" si="0"/>
        <v>12</v>
      </c>
      <c r="C22" s="1622" t="s">
        <v>42</v>
      </c>
      <c r="D22" s="96"/>
      <c r="E22" s="96"/>
      <c r="F22" s="96"/>
      <c r="G22" s="96"/>
      <c r="H22" s="96"/>
      <c r="I22" s="96"/>
      <c r="J22" s="96"/>
      <c r="K22" s="303"/>
      <c r="L22" s="62" t="s">
        <v>894</v>
      </c>
      <c r="M22" s="177"/>
      <c r="N22" s="177"/>
      <c r="O22" s="177"/>
      <c r="P22" s="1627"/>
      <c r="Q22" s="1627"/>
      <c r="R22" s="1627"/>
      <c r="S22" s="1627"/>
      <c r="T22" s="1652"/>
    </row>
    <row r="23" spans="1:20" s="67" customFormat="1" x14ac:dyDescent="0.2">
      <c r="A23" s="1652"/>
      <c r="B23" s="1667">
        <f t="shared" si="0"/>
        <v>13</v>
      </c>
      <c r="C23" s="1622" t="s">
        <v>43</v>
      </c>
      <c r="D23" s="96"/>
      <c r="E23" s="96"/>
      <c r="F23" s="96"/>
      <c r="G23" s="96"/>
      <c r="H23" s="96"/>
      <c r="I23" s="96"/>
      <c r="J23" s="96"/>
      <c r="K23" s="303"/>
      <c r="L23" s="97"/>
      <c r="M23" s="177"/>
      <c r="N23" s="177"/>
      <c r="O23" s="177"/>
      <c r="P23" s="1627"/>
      <c r="Q23" s="1627"/>
      <c r="R23" s="1627"/>
      <c r="S23" s="1627"/>
      <c r="T23" s="1652"/>
    </row>
    <row r="24" spans="1:20" x14ac:dyDescent="0.2">
      <c r="A24" s="1651"/>
      <c r="B24" s="1667">
        <f t="shared" si="0"/>
        <v>14</v>
      </c>
      <c r="C24" s="95" t="s">
        <v>44</v>
      </c>
      <c r="D24" s="68"/>
      <c r="E24" s="68"/>
      <c r="F24" s="68"/>
      <c r="G24" s="68"/>
      <c r="H24" s="68"/>
      <c r="I24" s="68"/>
      <c r="J24" s="68"/>
      <c r="K24" s="1676"/>
      <c r="L24" s="1673" t="s">
        <v>66</v>
      </c>
      <c r="M24" s="1628">
        <f>SUM(M12:M22)</f>
        <v>110826</v>
      </c>
      <c r="N24" s="1628">
        <f>SUM(N12:N22)</f>
        <v>8417</v>
      </c>
      <c r="O24" s="1628">
        <f>SUM(O12:O22)</f>
        <v>119243</v>
      </c>
      <c r="P24" s="1628">
        <f t="shared" ref="P24:T24" si="5">SUM(P12:P22)</f>
        <v>2265</v>
      </c>
      <c r="Q24" s="1628">
        <f t="shared" si="5"/>
        <v>0</v>
      </c>
      <c r="R24" s="1628">
        <f t="shared" si="5"/>
        <v>113091</v>
      </c>
      <c r="S24" s="1628">
        <f t="shared" si="5"/>
        <v>8417</v>
      </c>
      <c r="T24" s="1644">
        <f t="shared" si="5"/>
        <v>121508</v>
      </c>
    </row>
    <row r="25" spans="1:20" x14ac:dyDescent="0.2">
      <c r="A25" s="1651"/>
      <c r="B25" s="1667">
        <f t="shared" si="0"/>
        <v>15</v>
      </c>
      <c r="C25" s="95" t="s">
        <v>45</v>
      </c>
      <c r="D25" s="96"/>
      <c r="E25" s="96"/>
      <c r="F25" s="96"/>
      <c r="G25" s="96"/>
      <c r="H25" s="96"/>
      <c r="I25" s="96"/>
      <c r="J25" s="96"/>
      <c r="K25" s="303"/>
      <c r="L25" s="97"/>
      <c r="M25" s="177"/>
      <c r="N25" s="177"/>
      <c r="O25" s="177"/>
      <c r="P25" s="176"/>
      <c r="Q25" s="176"/>
      <c r="R25" s="176"/>
      <c r="S25" s="176"/>
      <c r="T25" s="1651"/>
    </row>
    <row r="26" spans="1:20" x14ac:dyDescent="0.2">
      <c r="A26" s="1651"/>
      <c r="B26" s="1667">
        <f t="shared" si="0"/>
        <v>16</v>
      </c>
      <c r="C26" s="95" t="s">
        <v>46</v>
      </c>
      <c r="D26" s="1621"/>
      <c r="E26" s="1621"/>
      <c r="F26" s="1621"/>
      <c r="G26" s="1621"/>
      <c r="H26" s="1621"/>
      <c r="I26" s="1621"/>
      <c r="J26" s="1621"/>
      <c r="K26" s="339"/>
      <c r="L26" s="1621" t="s">
        <v>34</v>
      </c>
      <c r="M26" s="225"/>
      <c r="N26" s="225"/>
      <c r="O26" s="177"/>
      <c r="P26" s="176"/>
      <c r="Q26" s="176"/>
      <c r="R26" s="176"/>
      <c r="S26" s="176"/>
      <c r="T26" s="1651"/>
    </row>
    <row r="27" spans="1:20" x14ac:dyDescent="0.2">
      <c r="A27" s="1651"/>
      <c r="B27" s="1667">
        <f t="shared" si="0"/>
        <v>17</v>
      </c>
      <c r="C27" s="95" t="s">
        <v>47</v>
      </c>
      <c r="D27" s="62"/>
      <c r="E27" s="62"/>
      <c r="F27" s="62"/>
      <c r="G27" s="62"/>
      <c r="H27" s="62"/>
      <c r="I27" s="62"/>
      <c r="J27" s="62"/>
      <c r="K27" s="308"/>
      <c r="L27" s="62" t="s">
        <v>219</v>
      </c>
      <c r="M27" s="177">
        <f>'felhalm. kiad.  '!N129</f>
        <v>2000</v>
      </c>
      <c r="N27" s="177">
        <f>'felhalm. kiad.  '!Q129</f>
        <v>0</v>
      </c>
      <c r="O27" s="177">
        <f>SUM(M27:N27)</f>
        <v>2000</v>
      </c>
      <c r="P27" s="176"/>
      <c r="Q27" s="176"/>
      <c r="R27" s="177">
        <f>M27+P27</f>
        <v>2000</v>
      </c>
      <c r="S27" s="177">
        <f>N27+Q27</f>
        <v>0</v>
      </c>
      <c r="T27" s="1642">
        <f>R27+S27</f>
        <v>2000</v>
      </c>
    </row>
    <row r="28" spans="1:20" x14ac:dyDescent="0.2">
      <c r="A28" s="1651"/>
      <c r="B28" s="1667">
        <f t="shared" si="0"/>
        <v>18</v>
      </c>
      <c r="C28" s="95"/>
      <c r="D28" s="62"/>
      <c r="E28" s="62"/>
      <c r="F28" s="62"/>
      <c r="G28" s="62"/>
      <c r="H28" s="62"/>
      <c r="I28" s="62"/>
      <c r="J28" s="62"/>
      <c r="K28" s="308"/>
      <c r="L28" s="62" t="s">
        <v>31</v>
      </c>
      <c r="M28" s="177"/>
      <c r="N28" s="177"/>
      <c r="O28" s="177"/>
      <c r="P28" s="176"/>
      <c r="Q28" s="176"/>
      <c r="R28" s="176"/>
      <c r="S28" s="176"/>
      <c r="T28" s="1651"/>
    </row>
    <row r="29" spans="1:20" x14ac:dyDescent="0.2">
      <c r="A29" s="1651"/>
      <c r="B29" s="1667">
        <f t="shared" si="0"/>
        <v>19</v>
      </c>
      <c r="C29" s="1622" t="s">
        <v>50</v>
      </c>
      <c r="D29" s="62"/>
      <c r="E29" s="62"/>
      <c r="F29" s="62"/>
      <c r="G29" s="62"/>
      <c r="H29" s="62"/>
      <c r="I29" s="62"/>
      <c r="J29" s="62"/>
      <c r="K29" s="308"/>
      <c r="L29" s="62" t="s">
        <v>32</v>
      </c>
      <c r="M29" s="177"/>
      <c r="N29" s="177"/>
      <c r="O29" s="177"/>
      <c r="P29" s="176"/>
      <c r="Q29" s="176"/>
      <c r="R29" s="176"/>
      <c r="S29" s="176"/>
      <c r="T29" s="1651"/>
    </row>
    <row r="30" spans="1:20" s="67" customFormat="1" x14ac:dyDescent="0.2">
      <c r="A30" s="1652"/>
      <c r="B30" s="1667">
        <f t="shared" si="0"/>
        <v>20</v>
      </c>
      <c r="C30" s="1622" t="s">
        <v>48</v>
      </c>
      <c r="D30" s="62"/>
      <c r="E30" s="62"/>
      <c r="F30" s="62"/>
      <c r="G30" s="62"/>
      <c r="H30" s="62"/>
      <c r="I30" s="62"/>
      <c r="J30" s="62"/>
      <c r="K30" s="308"/>
      <c r="L30" s="62" t="s">
        <v>438</v>
      </c>
      <c r="M30" s="177"/>
      <c r="N30" s="177"/>
      <c r="O30" s="177"/>
      <c r="P30" s="1627"/>
      <c r="Q30" s="1627"/>
      <c r="R30" s="1627"/>
      <c r="S30" s="1627"/>
      <c r="T30" s="1652"/>
    </row>
    <row r="31" spans="1:20" x14ac:dyDescent="0.2">
      <c r="A31" s="1651"/>
      <c r="B31" s="1667">
        <f t="shared" si="0"/>
        <v>21</v>
      </c>
      <c r="C31" s="1622"/>
      <c r="D31" s="62"/>
      <c r="E31" s="62"/>
      <c r="F31" s="62"/>
      <c r="G31" s="62"/>
      <c r="H31" s="62"/>
      <c r="I31" s="62"/>
      <c r="J31" s="62"/>
      <c r="K31" s="308"/>
      <c r="L31" s="62" t="s">
        <v>435</v>
      </c>
      <c r="M31" s="177"/>
      <c r="N31" s="177"/>
      <c r="O31" s="177"/>
      <c r="P31" s="176"/>
      <c r="Q31" s="176"/>
      <c r="R31" s="176"/>
      <c r="S31" s="176"/>
      <c r="T31" s="1651"/>
    </row>
    <row r="32" spans="1:20" s="11" customFormat="1" x14ac:dyDescent="0.2">
      <c r="A32" s="1653"/>
      <c r="B32" s="1667">
        <f t="shared" si="0"/>
        <v>22</v>
      </c>
      <c r="C32" s="1630" t="s">
        <v>52</v>
      </c>
      <c r="D32" s="96">
        <f>D14+D20</f>
        <v>0</v>
      </c>
      <c r="E32" s="96">
        <f>E14+E20</f>
        <v>0</v>
      </c>
      <c r="F32" s="96">
        <f>F14+F20</f>
        <v>0</v>
      </c>
      <c r="G32" s="96">
        <f t="shared" ref="G32:K32" si="6">G14+G20</f>
        <v>0</v>
      </c>
      <c r="H32" s="96">
        <f t="shared" si="6"/>
        <v>0</v>
      </c>
      <c r="I32" s="96">
        <f t="shared" si="6"/>
        <v>0</v>
      </c>
      <c r="J32" s="96">
        <f t="shared" si="6"/>
        <v>0</v>
      </c>
      <c r="K32" s="303">
        <f t="shared" si="6"/>
        <v>0</v>
      </c>
      <c r="L32" s="62" t="s">
        <v>431</v>
      </c>
      <c r="M32" s="177"/>
      <c r="N32" s="177"/>
      <c r="O32" s="177"/>
      <c r="P32" s="536"/>
      <c r="Q32" s="536"/>
      <c r="R32" s="536"/>
      <c r="S32" s="536"/>
      <c r="T32" s="1653"/>
    </row>
    <row r="33" spans="1:20" x14ac:dyDescent="0.2">
      <c r="A33" s="1651"/>
      <c r="B33" s="1667">
        <f t="shared" si="0"/>
        <v>23</v>
      </c>
      <c r="C33" s="1658" t="s">
        <v>67</v>
      </c>
      <c r="D33" s="103"/>
      <c r="E33" s="103"/>
      <c r="F33" s="103"/>
      <c r="G33" s="103"/>
      <c r="H33" s="103"/>
      <c r="I33" s="103"/>
      <c r="J33" s="103"/>
      <c r="K33" s="306"/>
      <c r="L33" s="68" t="s">
        <v>68</v>
      </c>
      <c r="M33" s="1674">
        <f>SUM(M27:M32)</f>
        <v>2000</v>
      </c>
      <c r="N33" s="1674">
        <f>SUM(N27:N32)</f>
        <v>0</v>
      </c>
      <c r="O33" s="1674">
        <f>SUM(O27:O31)</f>
        <v>2000</v>
      </c>
      <c r="P33" s="1674">
        <f t="shared" ref="P33:T33" si="7">SUM(P27:P31)</f>
        <v>0</v>
      </c>
      <c r="Q33" s="1674">
        <f t="shared" si="7"/>
        <v>0</v>
      </c>
      <c r="R33" s="1674">
        <f t="shared" si="7"/>
        <v>2000</v>
      </c>
      <c r="S33" s="1674">
        <f t="shared" si="7"/>
        <v>0</v>
      </c>
      <c r="T33" s="1677">
        <f t="shared" si="7"/>
        <v>2000</v>
      </c>
    </row>
    <row r="34" spans="1:20" x14ac:dyDescent="0.2">
      <c r="A34" s="1651"/>
      <c r="B34" s="1667">
        <f t="shared" si="0"/>
        <v>24</v>
      </c>
      <c r="C34" s="104" t="s">
        <v>51</v>
      </c>
      <c r="D34" s="100">
        <f>SUM(D32:D33)</f>
        <v>0</v>
      </c>
      <c r="E34" s="100">
        <f>SUM(E32:E33)</f>
        <v>0</v>
      </c>
      <c r="F34" s="100">
        <f>SUM(D34:E34)</f>
        <v>0</v>
      </c>
      <c r="G34" s="100">
        <f t="shared" ref="G34:K34" si="8">SUM(E34:F34)</f>
        <v>0</v>
      </c>
      <c r="H34" s="100">
        <f t="shared" si="8"/>
        <v>0</v>
      </c>
      <c r="I34" s="100">
        <f t="shared" si="8"/>
        <v>0</v>
      </c>
      <c r="J34" s="100">
        <f t="shared" si="8"/>
        <v>0</v>
      </c>
      <c r="K34" s="1648">
        <f t="shared" si="8"/>
        <v>0</v>
      </c>
      <c r="L34" s="100" t="s">
        <v>69</v>
      </c>
      <c r="M34" s="225">
        <f>M24+M33</f>
        <v>112826</v>
      </c>
      <c r="N34" s="225">
        <f>N24+N33</f>
        <v>8417</v>
      </c>
      <c r="O34" s="225">
        <f>O24+O33</f>
        <v>121243</v>
      </c>
      <c r="P34" s="225">
        <f t="shared" ref="P34:T34" si="9">P24+P33</f>
        <v>2265</v>
      </c>
      <c r="Q34" s="225">
        <f t="shared" si="9"/>
        <v>0</v>
      </c>
      <c r="R34" s="225">
        <f t="shared" si="9"/>
        <v>115091</v>
      </c>
      <c r="S34" s="225">
        <f t="shared" si="9"/>
        <v>8417</v>
      </c>
      <c r="T34" s="1645">
        <f t="shared" si="9"/>
        <v>123508</v>
      </c>
    </row>
    <row r="35" spans="1:20" x14ac:dyDescent="0.2">
      <c r="A35" s="1651"/>
      <c r="B35" s="1667">
        <f t="shared" si="0"/>
        <v>25</v>
      </c>
      <c r="C35" s="1622"/>
      <c r="D35" s="97"/>
      <c r="E35" s="97"/>
      <c r="F35" s="97"/>
      <c r="G35" s="97"/>
      <c r="H35" s="97"/>
      <c r="I35" s="97"/>
      <c r="J35" s="97"/>
      <c r="K35" s="305"/>
      <c r="L35" s="97"/>
      <c r="M35" s="177"/>
      <c r="N35" s="177"/>
      <c r="O35" s="177"/>
      <c r="P35" s="176"/>
      <c r="Q35" s="176"/>
      <c r="R35" s="176"/>
      <c r="S35" s="176"/>
      <c r="T35" s="1651"/>
    </row>
    <row r="36" spans="1:20" x14ac:dyDescent="0.2">
      <c r="A36" s="1651"/>
      <c r="B36" s="1667">
        <f t="shared" si="0"/>
        <v>26</v>
      </c>
      <c r="C36" s="1622"/>
      <c r="D36" s="97"/>
      <c r="E36" s="97"/>
      <c r="F36" s="97"/>
      <c r="G36" s="97"/>
      <c r="H36" s="97"/>
      <c r="I36" s="97"/>
      <c r="J36" s="97"/>
      <c r="K36" s="305"/>
      <c r="L36" s="1673"/>
      <c r="M36" s="1628"/>
      <c r="N36" s="1628"/>
      <c r="O36" s="1628"/>
      <c r="P36" s="176"/>
      <c r="Q36" s="176"/>
      <c r="R36" s="176"/>
      <c r="S36" s="176"/>
      <c r="T36" s="1651"/>
    </row>
    <row r="37" spans="1:20" s="11" customFormat="1" x14ac:dyDescent="0.2">
      <c r="A37" s="1653"/>
      <c r="B37" s="1667">
        <f t="shared" si="0"/>
        <v>27</v>
      </c>
      <c r="C37" s="1622"/>
      <c r="D37" s="97"/>
      <c r="E37" s="97"/>
      <c r="F37" s="97"/>
      <c r="G37" s="97"/>
      <c r="H37" s="97"/>
      <c r="I37" s="97"/>
      <c r="J37" s="97"/>
      <c r="K37" s="305"/>
      <c r="L37" s="97"/>
      <c r="M37" s="177"/>
      <c r="N37" s="177"/>
      <c r="O37" s="177"/>
      <c r="P37" s="536"/>
      <c r="Q37" s="536"/>
      <c r="R37" s="536"/>
      <c r="S37" s="536"/>
      <c r="T37" s="1653"/>
    </row>
    <row r="38" spans="1:20" s="11" customFormat="1" x14ac:dyDescent="0.2">
      <c r="A38" s="1653"/>
      <c r="B38" s="1667">
        <f t="shared" si="0"/>
        <v>28</v>
      </c>
      <c r="C38" s="1621" t="s">
        <v>53</v>
      </c>
      <c r="D38" s="1621"/>
      <c r="E38" s="1621"/>
      <c r="F38" s="1621"/>
      <c r="G38" s="1621"/>
      <c r="H38" s="1621"/>
      <c r="I38" s="1621"/>
      <c r="J38" s="1621"/>
      <c r="K38" s="339"/>
      <c r="L38" s="1621" t="s">
        <v>33</v>
      </c>
      <c r="M38" s="225"/>
      <c r="N38" s="225"/>
      <c r="O38" s="225"/>
      <c r="P38" s="536"/>
      <c r="Q38" s="536"/>
      <c r="R38" s="536"/>
      <c r="S38" s="536"/>
      <c r="T38" s="1653"/>
    </row>
    <row r="39" spans="1:20" s="11" customFormat="1" x14ac:dyDescent="0.2">
      <c r="A39" s="1653"/>
      <c r="B39" s="1667">
        <f t="shared" si="0"/>
        <v>29</v>
      </c>
      <c r="C39" s="1634" t="s">
        <v>665</v>
      </c>
      <c r="D39" s="1621"/>
      <c r="E39" s="1621"/>
      <c r="F39" s="1621"/>
      <c r="G39" s="1621"/>
      <c r="H39" s="1621"/>
      <c r="I39" s="1621"/>
      <c r="J39" s="1621"/>
      <c r="K39" s="339"/>
      <c r="L39" s="1634" t="s">
        <v>4</v>
      </c>
      <c r="M39" s="225"/>
      <c r="N39" s="536"/>
      <c r="O39" s="536"/>
      <c r="P39" s="536"/>
      <c r="Q39" s="536"/>
      <c r="R39" s="536"/>
      <c r="S39" s="536"/>
      <c r="T39" s="1653"/>
    </row>
    <row r="40" spans="1:20" s="11" customFormat="1" x14ac:dyDescent="0.2">
      <c r="A40" s="1653"/>
      <c r="B40" s="1667">
        <f t="shared" si="0"/>
        <v>30</v>
      </c>
      <c r="C40" s="95" t="s">
        <v>920</v>
      </c>
      <c r="D40" s="1621"/>
      <c r="E40" s="1621"/>
      <c r="F40" s="1621"/>
      <c r="G40" s="1621"/>
      <c r="H40" s="1621"/>
      <c r="I40" s="1621"/>
      <c r="J40" s="1621"/>
      <c r="K40" s="339"/>
      <c r="L40" s="95" t="s">
        <v>3</v>
      </c>
      <c r="M40" s="225"/>
      <c r="N40" s="225"/>
      <c r="O40" s="225"/>
      <c r="P40" s="536"/>
      <c r="Q40" s="536"/>
      <c r="R40" s="536"/>
      <c r="S40" s="536"/>
      <c r="T40" s="1653"/>
    </row>
    <row r="41" spans="1:20" x14ac:dyDescent="0.2">
      <c r="A41" s="1651"/>
      <c r="B41" s="1667">
        <f t="shared" si="0"/>
        <v>31</v>
      </c>
      <c r="C41" s="62" t="s">
        <v>667</v>
      </c>
      <c r="D41" s="1675"/>
      <c r="E41" s="1675"/>
      <c r="F41" s="1675"/>
      <c r="G41" s="1675"/>
      <c r="H41" s="1675"/>
      <c r="I41" s="1675"/>
      <c r="J41" s="1675"/>
      <c r="K41" s="1678"/>
      <c r="L41" s="62" t="s">
        <v>5</v>
      </c>
      <c r="M41" s="225"/>
      <c r="N41" s="225"/>
      <c r="O41" s="225"/>
      <c r="P41" s="176"/>
      <c r="Q41" s="176"/>
      <c r="R41" s="176"/>
      <c r="S41" s="176"/>
      <c r="T41" s="1651"/>
    </row>
    <row r="42" spans="1:20" x14ac:dyDescent="0.2">
      <c r="A42" s="1651"/>
      <c r="B42" s="1667">
        <f t="shared" si="0"/>
        <v>32</v>
      </c>
      <c r="C42" s="62" t="s">
        <v>200</v>
      </c>
      <c r="D42" s="62"/>
      <c r="E42" s="62"/>
      <c r="F42" s="62"/>
      <c r="G42" s="62"/>
      <c r="H42" s="62"/>
      <c r="I42" s="62"/>
      <c r="J42" s="62"/>
      <c r="K42" s="308"/>
      <c r="L42" s="62" t="s">
        <v>6</v>
      </c>
      <c r="M42" s="225"/>
      <c r="N42" s="225"/>
      <c r="O42" s="225"/>
      <c r="P42" s="176"/>
      <c r="Q42" s="176"/>
      <c r="R42" s="176"/>
      <c r="S42" s="176"/>
      <c r="T42" s="1651"/>
    </row>
    <row r="43" spans="1:20" x14ac:dyDescent="0.2">
      <c r="A43" s="1651"/>
      <c r="B43" s="1667">
        <f t="shared" si="0"/>
        <v>33</v>
      </c>
      <c r="C43" s="1640" t="s">
        <v>201</v>
      </c>
      <c r="D43" s="62">
        <v>0</v>
      </c>
      <c r="E43" s="62"/>
      <c r="F43" s="62">
        <f>D43+E43</f>
        <v>0</v>
      </c>
      <c r="G43" s="62">
        <v>96</v>
      </c>
      <c r="H43" s="62"/>
      <c r="I43" s="62">
        <f>D43+G43</f>
        <v>96</v>
      </c>
      <c r="J43" s="62">
        <f>E43+H43</f>
        <v>0</v>
      </c>
      <c r="K43" s="308">
        <f>I43+J43</f>
        <v>96</v>
      </c>
      <c r="L43" s="62" t="s">
        <v>7</v>
      </c>
      <c r="M43" s="225"/>
      <c r="N43" s="225"/>
      <c r="O43" s="225"/>
      <c r="P43" s="176"/>
      <c r="Q43" s="176"/>
      <c r="R43" s="176"/>
      <c r="S43" s="176"/>
      <c r="T43" s="1651"/>
    </row>
    <row r="44" spans="1:20" x14ac:dyDescent="0.2">
      <c r="A44" s="1651"/>
      <c r="B44" s="1667">
        <f t="shared" si="0"/>
        <v>34</v>
      </c>
      <c r="C44" s="1640" t="s">
        <v>917</v>
      </c>
      <c r="D44" s="62"/>
      <c r="E44" s="62"/>
      <c r="F44" s="62"/>
      <c r="G44" s="62"/>
      <c r="H44" s="62"/>
      <c r="I44" s="62"/>
      <c r="J44" s="62"/>
      <c r="K44" s="308"/>
      <c r="L44" s="62"/>
      <c r="M44" s="225"/>
      <c r="N44" s="225"/>
      <c r="O44" s="225"/>
      <c r="P44" s="176"/>
      <c r="Q44" s="176"/>
      <c r="R44" s="176"/>
      <c r="S44" s="176"/>
      <c r="T44" s="1651"/>
    </row>
    <row r="45" spans="1:20" x14ac:dyDescent="0.2">
      <c r="A45" s="1651"/>
      <c r="B45" s="1667">
        <f t="shared" si="0"/>
        <v>35</v>
      </c>
      <c r="C45" s="62" t="s">
        <v>668</v>
      </c>
      <c r="D45" s="62"/>
      <c r="E45" s="62"/>
      <c r="F45" s="62"/>
      <c r="G45" s="62"/>
      <c r="H45" s="62"/>
      <c r="I45" s="62"/>
      <c r="J45" s="62"/>
      <c r="K45" s="308"/>
      <c r="L45" s="62" t="s">
        <v>8</v>
      </c>
      <c r="M45" s="225"/>
      <c r="N45" s="225"/>
      <c r="O45" s="177"/>
      <c r="P45" s="176"/>
      <c r="Q45" s="176"/>
      <c r="R45" s="176"/>
      <c r="S45" s="176"/>
      <c r="T45" s="1651"/>
    </row>
    <row r="46" spans="1:20" x14ac:dyDescent="0.2">
      <c r="A46" s="1651"/>
      <c r="B46" s="1667">
        <f t="shared" si="0"/>
        <v>36</v>
      </c>
      <c r="C46" s="62" t="s">
        <v>669</v>
      </c>
      <c r="D46" s="1621"/>
      <c r="E46" s="1621"/>
      <c r="F46" s="1621"/>
      <c r="G46" s="1621"/>
      <c r="H46" s="1621"/>
      <c r="I46" s="1621"/>
      <c r="J46" s="1621"/>
      <c r="K46" s="339"/>
      <c r="L46" s="62" t="s">
        <v>9</v>
      </c>
      <c r="M46" s="225"/>
      <c r="N46" s="225"/>
      <c r="O46" s="177"/>
      <c r="P46" s="176"/>
      <c r="Q46" s="176"/>
      <c r="R46" s="176"/>
      <c r="S46" s="176"/>
      <c r="T46" s="1651"/>
    </row>
    <row r="47" spans="1:20" x14ac:dyDescent="0.2">
      <c r="A47" s="1651"/>
      <c r="B47" s="1667">
        <f t="shared" si="0"/>
        <v>37</v>
      </c>
      <c r="C47" s="62" t="s">
        <v>204</v>
      </c>
      <c r="D47" s="62"/>
      <c r="E47" s="62"/>
      <c r="F47" s="62"/>
      <c r="G47" s="62"/>
      <c r="H47" s="62"/>
      <c r="I47" s="62"/>
      <c r="J47" s="62"/>
      <c r="K47" s="308"/>
      <c r="L47" s="62" t="s">
        <v>10</v>
      </c>
      <c r="M47" s="177"/>
      <c r="N47" s="177"/>
      <c r="O47" s="177"/>
      <c r="P47" s="176"/>
      <c r="Q47" s="176"/>
      <c r="R47" s="176"/>
      <c r="S47" s="176"/>
      <c r="T47" s="1651"/>
    </row>
    <row r="48" spans="1:20" x14ac:dyDescent="0.2">
      <c r="A48" s="1651"/>
      <c r="B48" s="1667">
        <f t="shared" si="0"/>
        <v>38</v>
      </c>
      <c r="C48" s="1640" t="s">
        <v>205</v>
      </c>
      <c r="D48" s="62">
        <f>M24-(D34+D43)</f>
        <v>110826</v>
      </c>
      <c r="E48" s="62">
        <f>N24-(E34+E43)</f>
        <v>8417</v>
      </c>
      <c r="F48" s="62">
        <f>O24-(F34+F43)</f>
        <v>119243</v>
      </c>
      <c r="G48" s="62">
        <f t="shared" ref="G48:K48" si="10">P24-(G34+G43)</f>
        <v>2169</v>
      </c>
      <c r="H48" s="62">
        <f t="shared" si="10"/>
        <v>0</v>
      </c>
      <c r="I48" s="62">
        <f t="shared" si="10"/>
        <v>112995</v>
      </c>
      <c r="J48" s="62">
        <f t="shared" si="10"/>
        <v>8417</v>
      </c>
      <c r="K48" s="308">
        <f t="shared" si="10"/>
        <v>121412</v>
      </c>
      <c r="L48" s="62" t="s">
        <v>11</v>
      </c>
      <c r="M48" s="177"/>
      <c r="N48" s="177"/>
      <c r="O48" s="177"/>
      <c r="P48" s="176"/>
      <c r="Q48" s="176"/>
      <c r="R48" s="176"/>
      <c r="S48" s="176"/>
      <c r="T48" s="1651"/>
    </row>
    <row r="49" spans="1:20" x14ac:dyDescent="0.2">
      <c r="A49" s="1651"/>
      <c r="B49" s="1667">
        <f t="shared" si="0"/>
        <v>39</v>
      </c>
      <c r="C49" s="1640" t="s">
        <v>206</v>
      </c>
      <c r="D49" s="62">
        <f>M33-D33</f>
        <v>2000</v>
      </c>
      <c r="E49" s="62"/>
      <c r="F49" s="62">
        <f>O33-F33</f>
        <v>2000</v>
      </c>
      <c r="G49" s="62">
        <f t="shared" ref="G49:K49" si="11">P33-G33</f>
        <v>0</v>
      </c>
      <c r="H49" s="62">
        <f t="shared" si="11"/>
        <v>0</v>
      </c>
      <c r="I49" s="62">
        <f t="shared" si="11"/>
        <v>2000</v>
      </c>
      <c r="J49" s="62">
        <f t="shared" si="11"/>
        <v>0</v>
      </c>
      <c r="K49" s="308">
        <f t="shared" si="11"/>
        <v>2000</v>
      </c>
      <c r="L49" s="62" t="s">
        <v>12</v>
      </c>
      <c r="M49" s="177"/>
      <c r="N49" s="177"/>
      <c r="O49" s="177"/>
      <c r="P49" s="176"/>
      <c r="Q49" s="176"/>
      <c r="R49" s="176"/>
      <c r="S49" s="176"/>
      <c r="T49" s="1651"/>
    </row>
    <row r="50" spans="1:20" x14ac:dyDescent="0.2">
      <c r="A50" s="1651"/>
      <c r="B50" s="1667">
        <f t="shared" si="0"/>
        <v>40</v>
      </c>
      <c r="C50" s="62" t="s">
        <v>1</v>
      </c>
      <c r="D50" s="62"/>
      <c r="E50" s="62"/>
      <c r="F50" s="62"/>
      <c r="G50" s="62"/>
      <c r="H50" s="62"/>
      <c r="I50" s="62"/>
      <c r="J50" s="62"/>
      <c r="K50" s="308"/>
      <c r="L50" s="62" t="s">
        <v>13</v>
      </c>
      <c r="M50" s="177"/>
      <c r="N50" s="177"/>
      <c r="O50" s="177"/>
      <c r="P50" s="176"/>
      <c r="Q50" s="176"/>
      <c r="R50" s="176"/>
      <c r="S50" s="176"/>
      <c r="T50" s="1651"/>
    </row>
    <row r="51" spans="1:20" x14ac:dyDescent="0.2">
      <c r="A51" s="1651"/>
      <c r="B51" s="1667">
        <f t="shared" si="0"/>
        <v>41</v>
      </c>
      <c r="C51" s="62"/>
      <c r="D51" s="62"/>
      <c r="E51" s="62"/>
      <c r="F51" s="62"/>
      <c r="G51" s="62"/>
      <c r="H51" s="62"/>
      <c r="I51" s="62"/>
      <c r="J51" s="62"/>
      <c r="K51" s="308"/>
      <c r="L51" s="62" t="s">
        <v>14</v>
      </c>
      <c r="M51" s="177"/>
      <c r="N51" s="177"/>
      <c r="O51" s="177"/>
      <c r="P51" s="176"/>
      <c r="Q51" s="176"/>
      <c r="R51" s="176"/>
      <c r="S51" s="176"/>
      <c r="T51" s="1651"/>
    </row>
    <row r="52" spans="1:20" x14ac:dyDescent="0.2">
      <c r="A52" s="1651"/>
      <c r="B52" s="1667">
        <f t="shared" si="0"/>
        <v>42</v>
      </c>
      <c r="C52" s="62"/>
      <c r="D52" s="62"/>
      <c r="E52" s="62"/>
      <c r="F52" s="62"/>
      <c r="G52" s="62"/>
      <c r="H52" s="62"/>
      <c r="I52" s="62"/>
      <c r="J52" s="62"/>
      <c r="K52" s="308"/>
      <c r="L52" s="62" t="s">
        <v>15</v>
      </c>
      <c r="M52" s="177"/>
      <c r="N52" s="177"/>
      <c r="O52" s="177"/>
      <c r="P52" s="176"/>
      <c r="Q52" s="176"/>
      <c r="R52" s="176"/>
      <c r="S52" s="176"/>
      <c r="T52" s="1651"/>
    </row>
    <row r="53" spans="1:20" ht="12" thickBot="1" x14ac:dyDescent="0.25">
      <c r="A53" s="1651"/>
      <c r="B53" s="1667">
        <f t="shared" si="0"/>
        <v>43</v>
      </c>
      <c r="C53" s="104" t="s">
        <v>439</v>
      </c>
      <c r="D53" s="1621">
        <f>SUM(D39:D51)</f>
        <v>112826</v>
      </c>
      <c r="E53" s="1621">
        <f>SUM(E39:E51)</f>
        <v>8417</v>
      </c>
      <c r="F53" s="1621">
        <f>SUM(F39:F51)</f>
        <v>121243</v>
      </c>
      <c r="G53" s="1621">
        <f t="shared" ref="G53:K53" si="12">SUM(G39:G51)</f>
        <v>2265</v>
      </c>
      <c r="H53" s="1621">
        <f t="shared" si="12"/>
        <v>0</v>
      </c>
      <c r="I53" s="1621">
        <f t="shared" si="12"/>
        <v>115091</v>
      </c>
      <c r="J53" s="1621">
        <f t="shared" si="12"/>
        <v>8417</v>
      </c>
      <c r="K53" s="1697">
        <f t="shared" si="12"/>
        <v>123508</v>
      </c>
      <c r="L53" s="1621" t="s">
        <v>432</v>
      </c>
      <c r="M53" s="225">
        <f>SUM(M39:M52)</f>
        <v>0</v>
      </c>
      <c r="N53" s="225">
        <f>SUM(N39:N52)</f>
        <v>0</v>
      </c>
      <c r="O53" s="225">
        <f>SUM(O39:O52)</f>
        <v>0</v>
      </c>
      <c r="P53" s="225">
        <f t="shared" ref="P53:T53" si="13">SUM(P39:P52)</f>
        <v>0</v>
      </c>
      <c r="Q53" s="225">
        <f t="shared" si="13"/>
        <v>0</v>
      </c>
      <c r="R53" s="225">
        <f t="shared" si="13"/>
        <v>0</v>
      </c>
      <c r="S53" s="225">
        <f t="shared" si="13"/>
        <v>0</v>
      </c>
      <c r="T53" s="225">
        <f t="shared" si="13"/>
        <v>0</v>
      </c>
    </row>
    <row r="54" spans="1:20" ht="12" thickBot="1" x14ac:dyDescent="0.25">
      <c r="B54" s="602">
        <f t="shared" si="0"/>
        <v>44</v>
      </c>
      <c r="C54" s="601" t="s">
        <v>434</v>
      </c>
      <c r="D54" s="597">
        <f>D34+D53</f>
        <v>112826</v>
      </c>
      <c r="E54" s="597">
        <f>E34+E53</f>
        <v>8417</v>
      </c>
      <c r="F54" s="597">
        <f>F34+F53</f>
        <v>121243</v>
      </c>
      <c r="G54" s="597">
        <f t="shared" ref="G54:K54" si="14">G34+G53</f>
        <v>2265</v>
      </c>
      <c r="H54" s="597">
        <f t="shared" si="14"/>
        <v>0</v>
      </c>
      <c r="I54" s="597">
        <f t="shared" si="14"/>
        <v>115091</v>
      </c>
      <c r="J54" s="597">
        <f t="shared" si="14"/>
        <v>8417</v>
      </c>
      <c r="K54" s="597">
        <f t="shared" si="14"/>
        <v>123508</v>
      </c>
      <c r="L54" s="601" t="s">
        <v>433</v>
      </c>
      <c r="M54" s="600">
        <f>M34+M53</f>
        <v>112826</v>
      </c>
      <c r="N54" s="600">
        <f>N34+N53</f>
        <v>8417</v>
      </c>
      <c r="O54" s="600">
        <f>O34+O53</f>
        <v>121243</v>
      </c>
      <c r="P54" s="600">
        <f t="shared" ref="P54:T54" si="15">P34+P53</f>
        <v>2265</v>
      </c>
      <c r="Q54" s="600">
        <f t="shared" si="15"/>
        <v>0</v>
      </c>
      <c r="R54" s="600">
        <f t="shared" si="15"/>
        <v>115091</v>
      </c>
      <c r="S54" s="600">
        <f t="shared" si="15"/>
        <v>8417</v>
      </c>
      <c r="T54" s="1700">
        <f t="shared" si="15"/>
        <v>123508</v>
      </c>
    </row>
    <row r="55" spans="1:20" x14ac:dyDescent="0.2">
      <c r="C55" s="106"/>
      <c r="D55" s="105"/>
      <c r="E55" s="105"/>
      <c r="F55" s="105"/>
      <c r="G55" s="105"/>
      <c r="H55" s="105"/>
      <c r="I55" s="105"/>
      <c r="J55" s="105"/>
      <c r="K55" s="105"/>
      <c r="L55" s="105"/>
      <c r="M55" s="110"/>
      <c r="N55" s="110"/>
      <c r="O55" s="110"/>
      <c r="P55" s="10"/>
    </row>
  </sheetData>
  <sheetProtection selectLockedCells="1" selectUnlockedCells="1"/>
  <mergeCells count="16">
    <mergeCell ref="C1:T1"/>
    <mergeCell ref="M8:T8"/>
    <mergeCell ref="P9:Q9"/>
    <mergeCell ref="R9:T9"/>
    <mergeCell ref="G9:H9"/>
    <mergeCell ref="I9:K9"/>
    <mergeCell ref="D8:K8"/>
    <mergeCell ref="C6:T6"/>
    <mergeCell ref="C7:T7"/>
    <mergeCell ref="C5:T5"/>
    <mergeCell ref="C4:T4"/>
    <mergeCell ref="B8:B10"/>
    <mergeCell ref="C8:C9"/>
    <mergeCell ref="L8:L9"/>
    <mergeCell ref="D9:F9"/>
    <mergeCell ref="M9:O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T55"/>
  <sheetViews>
    <sheetView workbookViewId="0">
      <selection activeCell="AB44" sqref="AB44"/>
    </sheetView>
  </sheetViews>
  <sheetFormatPr defaultColWidth="9.140625" defaultRowHeight="11.25" x14ac:dyDescent="0.2"/>
  <cols>
    <col min="1" max="1" width="2.42578125" style="10" customWidth="1"/>
    <col min="2" max="2" width="4.85546875" style="85" customWidth="1"/>
    <col min="3" max="3" width="38.28515625" style="85" customWidth="1"/>
    <col min="4" max="5" width="11.140625" style="86" customWidth="1"/>
    <col min="6" max="6" width="12.140625" style="86" customWidth="1"/>
    <col min="7" max="10" width="11.140625" style="86" customWidth="1"/>
    <col min="11" max="11" width="12.140625" style="86" customWidth="1"/>
    <col min="12" max="12" width="38" style="86" customWidth="1"/>
    <col min="13" max="13" width="11.140625" style="86" customWidth="1"/>
    <col min="14" max="14" width="11.140625" style="175" customWidth="1"/>
    <col min="15" max="15" width="12.140625" style="175" customWidth="1"/>
    <col min="16" max="16" width="11.140625" style="85" customWidth="1"/>
    <col min="17" max="17" width="11" style="10" customWidth="1"/>
    <col min="18" max="19" width="11.140625" style="10" customWidth="1"/>
    <col min="20" max="20" width="12.140625" style="10" customWidth="1"/>
    <col min="21" max="16384" width="9.140625" style="10"/>
  </cols>
  <sheetData>
    <row r="1" spans="1:20" ht="12.75" customHeight="1" x14ac:dyDescent="0.2">
      <c r="D1" s="1710" t="s">
        <v>1416</v>
      </c>
      <c r="E1" s="1710"/>
      <c r="F1" s="1710"/>
      <c r="G1" s="1710"/>
      <c r="H1" s="1710"/>
      <c r="I1" s="1710"/>
      <c r="J1" s="1710"/>
      <c r="K1" s="1710"/>
      <c r="L1" s="1710"/>
      <c r="M1" s="1710"/>
      <c r="N1" s="1710"/>
      <c r="O1" s="1710"/>
      <c r="P1" s="1710"/>
      <c r="Q1" s="1710"/>
      <c r="R1" s="1710"/>
      <c r="S1" s="1710"/>
      <c r="T1" s="1710"/>
    </row>
    <row r="2" spans="1:20" x14ac:dyDescent="0.2">
      <c r="O2" s="222"/>
    </row>
    <row r="3" spans="1:20" x14ac:dyDescent="0.2">
      <c r="O3" s="222"/>
    </row>
    <row r="4" spans="1:20" s="65" customFormat="1" x14ac:dyDescent="0.2">
      <c r="B4" s="88"/>
      <c r="C4" s="1791" t="s">
        <v>77</v>
      </c>
      <c r="D4" s="1791"/>
      <c r="E4" s="1791"/>
      <c r="F4" s="1791"/>
      <c r="G4" s="1791"/>
      <c r="H4" s="1791"/>
      <c r="I4" s="1791"/>
      <c r="J4" s="1791"/>
      <c r="K4" s="1791"/>
      <c r="L4" s="1791"/>
      <c r="M4" s="1791"/>
      <c r="N4" s="1791"/>
      <c r="O4" s="1791"/>
      <c r="P4" s="1791"/>
      <c r="Q4" s="1791"/>
      <c r="R4" s="1791"/>
      <c r="S4" s="1791"/>
      <c r="T4" s="1791"/>
    </row>
    <row r="5" spans="1:20" s="65" customFormat="1" x14ac:dyDescent="0.2">
      <c r="B5" s="88"/>
      <c r="C5" s="1965" t="s">
        <v>673</v>
      </c>
      <c r="D5" s="1965"/>
      <c r="E5" s="1965"/>
      <c r="F5" s="1965"/>
      <c r="G5" s="1965"/>
      <c r="H5" s="1965"/>
      <c r="I5" s="1965"/>
      <c r="J5" s="1965"/>
      <c r="K5" s="1965"/>
      <c r="L5" s="1965"/>
      <c r="M5" s="1965"/>
      <c r="N5" s="1965"/>
      <c r="O5" s="1965"/>
      <c r="P5" s="1965"/>
      <c r="Q5" s="1965"/>
      <c r="R5" s="1965"/>
      <c r="S5" s="1965"/>
      <c r="T5" s="1965"/>
    </row>
    <row r="6" spans="1:20" s="65" customFormat="1" ht="12.75" customHeight="1" x14ac:dyDescent="0.2">
      <c r="B6" s="88"/>
      <c r="C6" s="1969" t="s">
        <v>1320</v>
      </c>
      <c r="D6" s="1969"/>
      <c r="E6" s="1969"/>
      <c r="F6" s="1969"/>
      <c r="G6" s="1969"/>
      <c r="H6" s="1969"/>
      <c r="I6" s="1969"/>
      <c r="J6" s="1969"/>
      <c r="K6" s="1969"/>
      <c r="L6" s="1969"/>
      <c r="M6" s="1969"/>
      <c r="N6" s="1969"/>
      <c r="O6" s="1969"/>
      <c r="P6" s="1969"/>
      <c r="Q6" s="1969"/>
      <c r="R6" s="1969"/>
      <c r="S6" s="1969"/>
      <c r="T6" s="1969"/>
    </row>
    <row r="7" spans="1:20" s="65" customFormat="1" x14ac:dyDescent="0.2">
      <c r="B7" s="88"/>
      <c r="C7" s="1723" t="s">
        <v>295</v>
      </c>
      <c r="D7" s="1723"/>
      <c r="E7" s="1723"/>
      <c r="F7" s="1723"/>
      <c r="G7" s="1723"/>
      <c r="H7" s="1723"/>
      <c r="I7" s="1723"/>
      <c r="J7" s="1723"/>
      <c r="K7" s="1723"/>
      <c r="L7" s="1723"/>
      <c r="M7" s="1723"/>
      <c r="N7" s="1723"/>
      <c r="O7" s="1723"/>
      <c r="P7" s="1723"/>
      <c r="Q7" s="1723"/>
      <c r="R7" s="1723"/>
      <c r="S7" s="1723"/>
      <c r="T7" s="1723"/>
    </row>
    <row r="8" spans="1:20" s="65" customFormat="1" ht="12.75" customHeight="1" x14ac:dyDescent="0.2">
      <c r="B8" s="1794" t="s">
        <v>56</v>
      </c>
      <c r="C8" s="1715" t="s">
        <v>57</v>
      </c>
      <c r="D8" s="1715" t="s">
        <v>58</v>
      </c>
      <c r="E8" s="1715"/>
      <c r="F8" s="1715"/>
      <c r="G8" s="1715"/>
      <c r="H8" s="1715"/>
      <c r="I8" s="1715"/>
      <c r="J8" s="1715"/>
      <c r="K8" s="1715"/>
      <c r="L8" s="1717" t="s">
        <v>59</v>
      </c>
      <c r="M8" s="1968" t="s">
        <v>60</v>
      </c>
      <c r="N8" s="1968"/>
      <c r="O8" s="1968"/>
      <c r="P8" s="1968"/>
      <c r="Q8" s="1968"/>
      <c r="R8" s="1968"/>
      <c r="S8" s="1968"/>
      <c r="T8" s="1968"/>
    </row>
    <row r="9" spans="1:20" s="65" customFormat="1" ht="12.75" customHeight="1" x14ac:dyDescent="0.2">
      <c r="B9" s="1794"/>
      <c r="C9" s="1715"/>
      <c r="D9" s="1717" t="s">
        <v>1134</v>
      </c>
      <c r="E9" s="1717"/>
      <c r="F9" s="1717"/>
      <c r="G9" s="1717" t="s">
        <v>1401</v>
      </c>
      <c r="H9" s="1967"/>
      <c r="I9" s="1717" t="s">
        <v>1402</v>
      </c>
      <c r="J9" s="1967"/>
      <c r="K9" s="1967"/>
      <c r="L9" s="1717"/>
      <c r="M9" s="1966" t="s">
        <v>1134</v>
      </c>
      <c r="N9" s="1966"/>
      <c r="O9" s="1966"/>
      <c r="P9" s="1717" t="s">
        <v>1401</v>
      </c>
      <c r="Q9" s="1967"/>
      <c r="R9" s="1717" t="s">
        <v>1402</v>
      </c>
      <c r="S9" s="1967"/>
      <c r="T9" s="1967"/>
    </row>
    <row r="10" spans="1:20" s="66" customFormat="1" ht="36.6" customHeight="1" x14ac:dyDescent="0.2">
      <c r="B10" s="1794"/>
      <c r="C10" s="1618" t="s">
        <v>61</v>
      </c>
      <c r="D10" s="1617" t="s">
        <v>62</v>
      </c>
      <c r="E10" s="1617" t="s">
        <v>63</v>
      </c>
      <c r="F10" s="1617" t="s">
        <v>64</v>
      </c>
      <c r="G10" s="1617" t="s">
        <v>62</v>
      </c>
      <c r="H10" s="1617" t="s">
        <v>63</v>
      </c>
      <c r="I10" s="1617" t="s">
        <v>62</v>
      </c>
      <c r="J10" s="1617" t="s">
        <v>63</v>
      </c>
      <c r="K10" s="1617" t="s">
        <v>64</v>
      </c>
      <c r="L10" s="1615" t="s">
        <v>65</v>
      </c>
      <c r="M10" s="1617" t="s">
        <v>62</v>
      </c>
      <c r="N10" s="1696" t="s">
        <v>63</v>
      </c>
      <c r="O10" s="1696" t="s">
        <v>64</v>
      </c>
      <c r="P10" s="1617" t="s">
        <v>62</v>
      </c>
      <c r="Q10" s="1617" t="s">
        <v>63</v>
      </c>
      <c r="R10" s="1617" t="s">
        <v>62</v>
      </c>
      <c r="S10" s="1617" t="s">
        <v>63</v>
      </c>
      <c r="T10" s="1617" t="s">
        <v>64</v>
      </c>
    </row>
    <row r="11" spans="1:20" ht="11.45" customHeight="1" x14ac:dyDescent="0.2">
      <c r="A11" s="1651"/>
      <c r="B11" s="1662">
        <v>1</v>
      </c>
      <c r="C11" s="104" t="s">
        <v>24</v>
      </c>
      <c r="D11" s="100"/>
      <c r="E11" s="100"/>
      <c r="F11" s="100"/>
      <c r="G11" s="100"/>
      <c r="H11" s="100"/>
      <c r="I11" s="100"/>
      <c r="J11" s="100"/>
      <c r="K11" s="1648"/>
      <c r="L11" s="100" t="s">
        <v>25</v>
      </c>
      <c r="M11" s="100"/>
      <c r="N11" s="225"/>
      <c r="O11" s="177"/>
      <c r="P11" s="176"/>
      <c r="Q11" s="176"/>
      <c r="R11" s="176"/>
      <c r="S11" s="176"/>
      <c r="T11" s="1651"/>
    </row>
    <row r="12" spans="1:20" x14ac:dyDescent="0.2">
      <c r="A12" s="1651"/>
      <c r="B12" s="1662">
        <f t="shared" ref="B12:B54" si="0">B11+1</f>
        <v>2</v>
      </c>
      <c r="C12" s="1622" t="s">
        <v>35</v>
      </c>
      <c r="D12" s="97"/>
      <c r="E12" s="97"/>
      <c r="F12" s="97">
        <f t="shared" ref="F12:F18" si="1">SUM(D12:E12)</f>
        <v>0</v>
      </c>
      <c r="G12" s="97"/>
      <c r="H12" s="97"/>
      <c r="I12" s="97"/>
      <c r="J12" s="97"/>
      <c r="K12" s="305"/>
      <c r="L12" s="97" t="s">
        <v>208</v>
      </c>
      <c r="M12" s="177">
        <v>67374</v>
      </c>
      <c r="N12" s="177">
        <v>20126</v>
      </c>
      <c r="O12" s="1623">
        <f>SUM(M12:N12)</f>
        <v>87500</v>
      </c>
      <c r="P12" s="177"/>
      <c r="Q12" s="177"/>
      <c r="R12" s="177">
        <f>M12+P12</f>
        <v>67374</v>
      </c>
      <c r="S12" s="177">
        <f>N12+Q12</f>
        <v>20126</v>
      </c>
      <c r="T12" s="1642">
        <f>R12+S12</f>
        <v>87500</v>
      </c>
    </row>
    <row r="13" spans="1:20" x14ac:dyDescent="0.2">
      <c r="A13" s="1651"/>
      <c r="B13" s="1662">
        <f t="shared" si="0"/>
        <v>3</v>
      </c>
      <c r="C13" s="1622" t="s">
        <v>36</v>
      </c>
      <c r="D13" s="97"/>
      <c r="E13" s="97"/>
      <c r="F13" s="97">
        <f t="shared" si="1"/>
        <v>0</v>
      </c>
      <c r="G13" s="97"/>
      <c r="H13" s="97"/>
      <c r="I13" s="97"/>
      <c r="J13" s="97"/>
      <c r="K13" s="305"/>
      <c r="L13" s="97" t="s">
        <v>209</v>
      </c>
      <c r="M13" s="177">
        <v>11566</v>
      </c>
      <c r="N13" s="177">
        <v>3455</v>
      </c>
      <c r="O13" s="1623">
        <f>SUM(M13:N13)</f>
        <v>15021</v>
      </c>
      <c r="P13" s="177"/>
      <c r="Q13" s="177"/>
      <c r="R13" s="177">
        <f t="shared" ref="R13:R14" si="2">M13+P13</f>
        <v>11566</v>
      </c>
      <c r="S13" s="177">
        <f t="shared" ref="S13:S14" si="3">N13+Q13</f>
        <v>3455</v>
      </c>
      <c r="T13" s="1642">
        <f t="shared" ref="T13:T14" si="4">R13+S13</f>
        <v>15021</v>
      </c>
    </row>
    <row r="14" spans="1:20" x14ac:dyDescent="0.2">
      <c r="A14" s="1651"/>
      <c r="B14" s="1662">
        <f t="shared" si="0"/>
        <v>4</v>
      </c>
      <c r="C14" s="1622" t="s">
        <v>37</v>
      </c>
      <c r="D14" s="97">
        <v>0</v>
      </c>
      <c r="E14" s="97">
        <f>'tám, végl. pe.átv  '!D62</f>
        <v>0</v>
      </c>
      <c r="F14" s="97">
        <f t="shared" si="1"/>
        <v>0</v>
      </c>
      <c r="G14" s="97"/>
      <c r="H14" s="97"/>
      <c r="I14" s="97"/>
      <c r="J14" s="97"/>
      <c r="K14" s="305"/>
      <c r="L14" s="97" t="s">
        <v>210</v>
      </c>
      <c r="M14" s="177">
        <v>62087</v>
      </c>
      <c r="N14" s="177">
        <v>48670</v>
      </c>
      <c r="O14" s="1623">
        <f>SUM(M14:N14)</f>
        <v>110757</v>
      </c>
      <c r="P14" s="177">
        <v>6295</v>
      </c>
      <c r="Q14" s="177"/>
      <c r="R14" s="177">
        <f t="shared" si="2"/>
        <v>68382</v>
      </c>
      <c r="S14" s="177">
        <f t="shared" si="3"/>
        <v>48670</v>
      </c>
      <c r="T14" s="1642">
        <f t="shared" si="4"/>
        <v>117052</v>
      </c>
    </row>
    <row r="15" spans="1:20" ht="12" customHeight="1" x14ac:dyDescent="0.2">
      <c r="A15" s="1651"/>
      <c r="B15" s="1662">
        <f t="shared" si="0"/>
        <v>5</v>
      </c>
      <c r="C15" s="1687"/>
      <c r="D15" s="97"/>
      <c r="E15" s="97"/>
      <c r="F15" s="97"/>
      <c r="G15" s="97"/>
      <c r="H15" s="97"/>
      <c r="I15" s="97"/>
      <c r="J15" s="97"/>
      <c r="K15" s="305"/>
      <c r="L15" s="97"/>
      <c r="M15" s="177"/>
      <c r="N15" s="177"/>
      <c r="O15" s="177"/>
      <c r="P15" s="177"/>
      <c r="Q15" s="177"/>
      <c r="R15" s="177"/>
      <c r="S15" s="177"/>
      <c r="T15" s="1642"/>
    </row>
    <row r="16" spans="1:20" x14ac:dyDescent="0.2">
      <c r="A16" s="1651"/>
      <c r="B16" s="1662">
        <f t="shared" si="0"/>
        <v>6</v>
      </c>
      <c r="C16" s="1622" t="s">
        <v>38</v>
      </c>
      <c r="D16" s="97"/>
      <c r="E16" s="97"/>
      <c r="F16" s="97">
        <f t="shared" si="1"/>
        <v>0</v>
      </c>
      <c r="G16" s="97"/>
      <c r="H16" s="97"/>
      <c r="I16" s="97"/>
      <c r="J16" s="97"/>
      <c r="K16" s="305"/>
      <c r="L16" s="97" t="s">
        <v>28</v>
      </c>
      <c r="M16" s="97"/>
      <c r="N16" s="177"/>
      <c r="O16" s="177"/>
      <c r="P16" s="177"/>
      <c r="Q16" s="177"/>
      <c r="R16" s="177"/>
      <c r="S16" s="177"/>
      <c r="T16" s="1642"/>
    </row>
    <row r="17" spans="1:20" x14ac:dyDescent="0.2">
      <c r="A17" s="1651"/>
      <c r="B17" s="1662">
        <f t="shared" si="0"/>
        <v>7</v>
      </c>
      <c r="C17" s="1622"/>
      <c r="D17" s="97"/>
      <c r="E17" s="97"/>
      <c r="F17" s="97"/>
      <c r="G17" s="97"/>
      <c r="H17" s="97"/>
      <c r="I17" s="97"/>
      <c r="J17" s="97"/>
      <c r="K17" s="305"/>
      <c r="L17" s="97" t="s">
        <v>30</v>
      </c>
      <c r="M17" s="97"/>
      <c r="N17" s="177"/>
      <c r="O17" s="177"/>
      <c r="P17" s="177"/>
      <c r="Q17" s="177"/>
      <c r="R17" s="177"/>
      <c r="S17" s="177"/>
      <c r="T17" s="1642"/>
    </row>
    <row r="18" spans="1:20" x14ac:dyDescent="0.2">
      <c r="A18" s="1651"/>
      <c r="B18" s="1662">
        <f t="shared" si="0"/>
        <v>8</v>
      </c>
      <c r="C18" s="1622" t="s">
        <v>39</v>
      </c>
      <c r="D18" s="97"/>
      <c r="E18" s="97"/>
      <c r="F18" s="97">
        <f t="shared" si="1"/>
        <v>0</v>
      </c>
      <c r="G18" s="97"/>
      <c r="H18" s="97"/>
      <c r="I18" s="97"/>
      <c r="J18" s="97"/>
      <c r="K18" s="305"/>
      <c r="L18" s="97" t="s">
        <v>437</v>
      </c>
      <c r="M18" s="97"/>
      <c r="N18" s="177"/>
      <c r="O18" s="177"/>
      <c r="P18" s="177"/>
      <c r="Q18" s="177"/>
      <c r="R18" s="177"/>
      <c r="S18" s="177"/>
      <c r="T18" s="1642"/>
    </row>
    <row r="19" spans="1:20" x14ac:dyDescent="0.2">
      <c r="A19" s="1651"/>
      <c r="B19" s="1662">
        <f t="shared" si="0"/>
        <v>9</v>
      </c>
      <c r="C19" s="1630" t="s">
        <v>40</v>
      </c>
      <c r="D19" s="1688"/>
      <c r="E19" s="1688"/>
      <c r="F19" s="1688"/>
      <c r="G19" s="1688"/>
      <c r="H19" s="1688"/>
      <c r="I19" s="1688"/>
      <c r="J19" s="1688"/>
      <c r="K19" s="1689"/>
      <c r="L19" s="97" t="s">
        <v>436</v>
      </c>
      <c r="M19" s="97"/>
      <c r="N19" s="177"/>
      <c r="O19" s="177"/>
      <c r="P19" s="177"/>
      <c r="Q19" s="177"/>
      <c r="R19" s="177"/>
      <c r="S19" s="177"/>
      <c r="T19" s="1642"/>
    </row>
    <row r="20" spans="1:20" x14ac:dyDescent="0.2">
      <c r="A20" s="1651"/>
      <c r="B20" s="1662">
        <f t="shared" si="0"/>
        <v>10</v>
      </c>
      <c r="C20" s="1622" t="s">
        <v>187</v>
      </c>
      <c r="D20" s="1623">
        <v>37768</v>
      </c>
      <c r="E20" s="1623">
        <v>20000</v>
      </c>
      <c r="F20" s="1688">
        <f>SUM(D20:E20)</f>
        <v>57768</v>
      </c>
      <c r="G20" s="1688"/>
      <c r="H20" s="1688"/>
      <c r="I20" s="1688">
        <f>D20+G20</f>
        <v>37768</v>
      </c>
      <c r="J20" s="1688">
        <f>E20+H20</f>
        <v>20000</v>
      </c>
      <c r="K20" s="1689">
        <f>I20+J20</f>
        <v>57768</v>
      </c>
      <c r="L20" s="97" t="s">
        <v>891</v>
      </c>
      <c r="M20" s="97"/>
      <c r="N20" s="177"/>
      <c r="O20" s="177">
        <f>M20+N20</f>
        <v>0</v>
      </c>
      <c r="P20" s="177"/>
      <c r="Q20" s="177"/>
      <c r="R20" s="177"/>
      <c r="S20" s="177"/>
      <c r="T20" s="1642"/>
    </row>
    <row r="21" spans="1:20" x14ac:dyDescent="0.2">
      <c r="A21" s="1651"/>
      <c r="B21" s="1662">
        <f t="shared" si="0"/>
        <v>11</v>
      </c>
      <c r="C21" s="1622"/>
      <c r="D21" s="1688"/>
      <c r="E21" s="1688"/>
      <c r="F21" s="1688"/>
      <c r="G21" s="1688"/>
      <c r="H21" s="1688"/>
      <c r="I21" s="1688"/>
      <c r="J21" s="1688"/>
      <c r="K21" s="1689"/>
      <c r="L21" s="97" t="s">
        <v>429</v>
      </c>
      <c r="M21" s="97"/>
      <c r="N21" s="177"/>
      <c r="O21" s="177"/>
      <c r="P21" s="177"/>
      <c r="Q21" s="177"/>
      <c r="R21" s="177"/>
      <c r="S21" s="177"/>
      <c r="T21" s="1642"/>
    </row>
    <row r="22" spans="1:20" s="67" customFormat="1" x14ac:dyDescent="0.2">
      <c r="A22" s="1652"/>
      <c r="B22" s="1662">
        <f t="shared" si="0"/>
        <v>12</v>
      </c>
      <c r="C22" s="1622" t="s">
        <v>42</v>
      </c>
      <c r="D22" s="1688"/>
      <c r="E22" s="1688"/>
      <c r="F22" s="1688"/>
      <c r="G22" s="1688"/>
      <c r="H22" s="1688"/>
      <c r="I22" s="1688"/>
      <c r="J22" s="1688"/>
      <c r="K22" s="1689"/>
      <c r="L22" s="97" t="s">
        <v>430</v>
      </c>
      <c r="M22" s="97"/>
      <c r="N22" s="177"/>
      <c r="O22" s="177"/>
      <c r="P22" s="1674"/>
      <c r="Q22" s="1674"/>
      <c r="R22" s="1674"/>
      <c r="S22" s="1674"/>
      <c r="T22" s="1677"/>
    </row>
    <row r="23" spans="1:20" s="67" customFormat="1" x14ac:dyDescent="0.2">
      <c r="A23" s="1652"/>
      <c r="B23" s="1662">
        <f t="shared" si="0"/>
        <v>13</v>
      </c>
      <c r="C23" s="1622" t="s">
        <v>43</v>
      </c>
      <c r="D23" s="1688"/>
      <c r="E23" s="1688"/>
      <c r="F23" s="1688"/>
      <c r="G23" s="1688"/>
      <c r="H23" s="1688"/>
      <c r="I23" s="1688"/>
      <c r="J23" s="1688"/>
      <c r="K23" s="1689"/>
      <c r="L23" s="97"/>
      <c r="M23" s="97"/>
      <c r="N23" s="177"/>
      <c r="O23" s="177"/>
      <c r="P23" s="1674"/>
      <c r="Q23" s="1674"/>
      <c r="R23" s="1674"/>
      <c r="S23" s="1674"/>
      <c r="T23" s="1677"/>
    </row>
    <row r="24" spans="1:20" x14ac:dyDescent="0.2">
      <c r="A24" s="1651"/>
      <c r="B24" s="1662">
        <f t="shared" si="0"/>
        <v>14</v>
      </c>
      <c r="C24" s="1622" t="s">
        <v>44</v>
      </c>
      <c r="D24" s="103"/>
      <c r="E24" s="103"/>
      <c r="F24" s="103"/>
      <c r="G24" s="103"/>
      <c r="H24" s="103"/>
      <c r="I24" s="103"/>
      <c r="J24" s="103"/>
      <c r="K24" s="306"/>
      <c r="L24" s="1673" t="s">
        <v>66</v>
      </c>
      <c r="M24" s="1673">
        <f>SUM(M12:M22)</f>
        <v>141027</v>
      </c>
      <c r="N24" s="1628">
        <f>SUM(N12:N22)</f>
        <v>72251</v>
      </c>
      <c r="O24" s="1628">
        <f>SUM(O12:O22)</f>
        <v>213278</v>
      </c>
      <c r="P24" s="1628">
        <f t="shared" ref="P24:T24" si="5">SUM(P12:P22)</f>
        <v>6295</v>
      </c>
      <c r="Q24" s="1628">
        <f t="shared" si="5"/>
        <v>0</v>
      </c>
      <c r="R24" s="1628">
        <f t="shared" si="5"/>
        <v>147322</v>
      </c>
      <c r="S24" s="1628">
        <f t="shared" si="5"/>
        <v>72251</v>
      </c>
      <c r="T24" s="1644">
        <f t="shared" si="5"/>
        <v>219573</v>
      </c>
    </row>
    <row r="25" spans="1:20" x14ac:dyDescent="0.2">
      <c r="A25" s="1651"/>
      <c r="B25" s="1662">
        <f t="shared" si="0"/>
        <v>15</v>
      </c>
      <c r="C25" s="1622" t="s">
        <v>45</v>
      </c>
      <c r="D25" s="1688"/>
      <c r="E25" s="1688"/>
      <c r="F25" s="1688"/>
      <c r="G25" s="1688"/>
      <c r="H25" s="1688"/>
      <c r="I25" s="1688"/>
      <c r="J25" s="1688"/>
      <c r="K25" s="1689"/>
      <c r="L25" s="97"/>
      <c r="M25" s="97"/>
      <c r="N25" s="177"/>
      <c r="O25" s="177"/>
      <c r="P25" s="177"/>
      <c r="Q25" s="177"/>
      <c r="R25" s="177"/>
      <c r="S25" s="177"/>
      <c r="T25" s="1642"/>
    </row>
    <row r="26" spans="1:20" x14ac:dyDescent="0.2">
      <c r="A26" s="1651"/>
      <c r="B26" s="1662">
        <f t="shared" si="0"/>
        <v>16</v>
      </c>
      <c r="C26" s="1622" t="s">
        <v>46</v>
      </c>
      <c r="D26" s="100"/>
      <c r="E26" s="100"/>
      <c r="F26" s="100"/>
      <c r="G26" s="100"/>
      <c r="H26" s="100"/>
      <c r="I26" s="100"/>
      <c r="J26" s="100"/>
      <c r="K26" s="1648"/>
      <c r="L26" s="100" t="s">
        <v>34</v>
      </c>
      <c r="M26" s="100"/>
      <c r="N26" s="225"/>
      <c r="O26" s="177"/>
      <c r="P26" s="177"/>
      <c r="Q26" s="177"/>
      <c r="R26" s="177"/>
      <c r="S26" s="177"/>
      <c r="T26" s="1642"/>
    </row>
    <row r="27" spans="1:20" x14ac:dyDescent="0.2">
      <c r="A27" s="1651"/>
      <c r="B27" s="1662">
        <f t="shared" si="0"/>
        <v>17</v>
      </c>
      <c r="C27" s="1622" t="s">
        <v>47</v>
      </c>
      <c r="D27" s="97"/>
      <c r="E27" s="97"/>
      <c r="F27" s="97"/>
      <c r="G27" s="97"/>
      <c r="H27" s="97"/>
      <c r="I27" s="97"/>
      <c r="J27" s="97"/>
      <c r="K27" s="305"/>
      <c r="L27" s="97" t="s">
        <v>266</v>
      </c>
      <c r="M27" s="97">
        <f>'felhalm. kiad.  '!N119</f>
        <v>0</v>
      </c>
      <c r="N27" s="97">
        <f>'felhalm. kiad.  '!Q119</f>
        <v>5000</v>
      </c>
      <c r="O27" s="97">
        <f>'felhalm. kiad.  '!K119</f>
        <v>5000</v>
      </c>
      <c r="P27" s="177"/>
      <c r="Q27" s="177"/>
      <c r="R27" s="177">
        <f>M27+P27</f>
        <v>0</v>
      </c>
      <c r="S27" s="177">
        <f>N27+Q27</f>
        <v>5000</v>
      </c>
      <c r="T27" s="1642">
        <f>R27+S27</f>
        <v>5000</v>
      </c>
    </row>
    <row r="28" spans="1:20" x14ac:dyDescent="0.2">
      <c r="A28" s="1651"/>
      <c r="B28" s="1662">
        <f t="shared" si="0"/>
        <v>18</v>
      </c>
      <c r="C28" s="1622"/>
      <c r="D28" s="97"/>
      <c r="E28" s="97"/>
      <c r="F28" s="97"/>
      <c r="G28" s="97"/>
      <c r="H28" s="97"/>
      <c r="I28" s="97"/>
      <c r="J28" s="97"/>
      <c r="K28" s="305"/>
      <c r="L28" s="97" t="s">
        <v>31</v>
      </c>
      <c r="M28" s="97"/>
      <c r="N28" s="177"/>
      <c r="O28" s="177"/>
      <c r="P28" s="177"/>
      <c r="Q28" s="177"/>
      <c r="R28" s="177"/>
      <c r="S28" s="177"/>
      <c r="T28" s="1642"/>
    </row>
    <row r="29" spans="1:20" x14ac:dyDescent="0.2">
      <c r="A29" s="1651"/>
      <c r="B29" s="1662">
        <f t="shared" si="0"/>
        <v>19</v>
      </c>
      <c r="C29" s="1622" t="s">
        <v>50</v>
      </c>
      <c r="D29" s="97">
        <f>'tám, végl. pe.átv  '!C65</f>
        <v>0</v>
      </c>
      <c r="E29" s="177">
        <f>'tám, végl. pe.átv  '!D65</f>
        <v>0</v>
      </c>
      <c r="F29" s="177">
        <f>'tám, végl. pe.átv  '!E65</f>
        <v>0</v>
      </c>
      <c r="G29" s="177"/>
      <c r="H29" s="177"/>
      <c r="I29" s="177"/>
      <c r="J29" s="177"/>
      <c r="K29" s="1642"/>
      <c r="L29" s="97" t="s">
        <v>32</v>
      </c>
      <c r="M29" s="97"/>
      <c r="N29" s="177"/>
      <c r="O29" s="177"/>
      <c r="P29" s="177"/>
      <c r="Q29" s="177"/>
      <c r="R29" s="177"/>
      <c r="S29" s="177"/>
      <c r="T29" s="1642"/>
    </row>
    <row r="30" spans="1:20" s="67" customFormat="1" x14ac:dyDescent="0.2">
      <c r="A30" s="1652"/>
      <c r="B30" s="1662">
        <f t="shared" si="0"/>
        <v>20</v>
      </c>
      <c r="C30" s="1622" t="s">
        <v>48</v>
      </c>
      <c r="D30" s="97"/>
      <c r="E30" s="1657"/>
      <c r="F30" s="1657"/>
      <c r="G30" s="1657"/>
      <c r="H30" s="1657"/>
      <c r="I30" s="1657"/>
      <c r="J30" s="1657"/>
      <c r="K30" s="1690"/>
      <c r="L30" s="97" t="s">
        <v>438</v>
      </c>
      <c r="M30" s="97"/>
      <c r="N30" s="177"/>
      <c r="O30" s="177"/>
      <c r="P30" s="1674"/>
      <c r="Q30" s="1674"/>
      <c r="R30" s="1674"/>
      <c r="S30" s="1674"/>
      <c r="T30" s="1677"/>
    </row>
    <row r="31" spans="1:20" x14ac:dyDescent="0.2">
      <c r="A31" s="1651"/>
      <c r="B31" s="1662">
        <f t="shared" si="0"/>
        <v>21</v>
      </c>
      <c r="C31" s="1622"/>
      <c r="D31" s="97"/>
      <c r="E31" s="97"/>
      <c r="F31" s="97"/>
      <c r="G31" s="97"/>
      <c r="H31" s="97"/>
      <c r="I31" s="97"/>
      <c r="J31" s="97"/>
      <c r="K31" s="305"/>
      <c r="L31" s="97" t="s">
        <v>435</v>
      </c>
      <c r="M31" s="97"/>
      <c r="N31" s="177"/>
      <c r="O31" s="177"/>
      <c r="P31" s="177"/>
      <c r="Q31" s="177"/>
      <c r="R31" s="177"/>
      <c r="S31" s="177"/>
      <c r="T31" s="1642"/>
    </row>
    <row r="32" spans="1:20" s="11" customFormat="1" x14ac:dyDescent="0.2">
      <c r="A32" s="1653"/>
      <c r="B32" s="1662">
        <f t="shared" si="0"/>
        <v>22</v>
      </c>
      <c r="C32" s="1630" t="s">
        <v>52</v>
      </c>
      <c r="D32" s="1691">
        <f>D14+D20</f>
        <v>37768</v>
      </c>
      <c r="E32" s="1691">
        <f>E14+E20+E29</f>
        <v>20000</v>
      </c>
      <c r="F32" s="1691">
        <f>F14+F20+F29</f>
        <v>57768</v>
      </c>
      <c r="G32" s="1691">
        <f t="shared" ref="G32:K32" si="6">G14+G20+G29</f>
        <v>0</v>
      </c>
      <c r="H32" s="1691">
        <f t="shared" si="6"/>
        <v>0</v>
      </c>
      <c r="I32" s="1691">
        <f t="shared" si="6"/>
        <v>37768</v>
      </c>
      <c r="J32" s="1691">
        <f t="shared" si="6"/>
        <v>20000</v>
      </c>
      <c r="K32" s="1692">
        <f t="shared" si="6"/>
        <v>57768</v>
      </c>
      <c r="L32" s="97" t="s">
        <v>431</v>
      </c>
      <c r="M32" s="97"/>
      <c r="N32" s="177"/>
      <c r="O32" s="177"/>
      <c r="P32" s="225"/>
      <c r="Q32" s="225"/>
      <c r="R32" s="225"/>
      <c r="S32" s="225"/>
      <c r="T32" s="1645"/>
    </row>
    <row r="33" spans="1:20" x14ac:dyDescent="0.2">
      <c r="A33" s="1651"/>
      <c r="B33" s="1662">
        <f t="shared" si="0"/>
        <v>23</v>
      </c>
      <c r="C33" s="1626" t="s">
        <v>67</v>
      </c>
      <c r="D33" s="103"/>
      <c r="E33" s="103"/>
      <c r="F33" s="103"/>
      <c r="G33" s="103"/>
      <c r="H33" s="103"/>
      <c r="I33" s="103"/>
      <c r="J33" s="103"/>
      <c r="K33" s="306"/>
      <c r="L33" s="103" t="s">
        <v>68</v>
      </c>
      <c r="M33" s="103">
        <f>SUM(M27:M32)</f>
        <v>0</v>
      </c>
      <c r="N33" s="1674">
        <f>SUM(N27:N32)</f>
        <v>5000</v>
      </c>
      <c r="O33" s="1674">
        <f>SUM(O27:O31)</f>
        <v>5000</v>
      </c>
      <c r="P33" s="1674">
        <f t="shared" ref="P33:T33" si="7">SUM(P27:P31)</f>
        <v>0</v>
      </c>
      <c r="Q33" s="1674">
        <f t="shared" si="7"/>
        <v>0</v>
      </c>
      <c r="R33" s="1674">
        <f t="shared" si="7"/>
        <v>0</v>
      </c>
      <c r="S33" s="1674">
        <f t="shared" si="7"/>
        <v>5000</v>
      </c>
      <c r="T33" s="1677">
        <f t="shared" si="7"/>
        <v>5000</v>
      </c>
    </row>
    <row r="34" spans="1:20" x14ac:dyDescent="0.2">
      <c r="A34" s="1651"/>
      <c r="B34" s="1662">
        <f t="shared" si="0"/>
        <v>24</v>
      </c>
      <c r="C34" s="104" t="s">
        <v>51</v>
      </c>
      <c r="D34" s="100">
        <f>SUM(D32:D33)</f>
        <v>37768</v>
      </c>
      <c r="E34" s="100">
        <f>SUM(E32:E33)</f>
        <v>20000</v>
      </c>
      <c r="F34" s="100">
        <f>SUM(D34:E34)</f>
        <v>57768</v>
      </c>
      <c r="G34" s="100">
        <f>G33+G32</f>
        <v>0</v>
      </c>
      <c r="H34" s="100">
        <f t="shared" ref="H34:K34" si="8">H33+H32</f>
        <v>0</v>
      </c>
      <c r="I34" s="100">
        <f t="shared" si="8"/>
        <v>37768</v>
      </c>
      <c r="J34" s="100">
        <f t="shared" si="8"/>
        <v>20000</v>
      </c>
      <c r="K34" s="100">
        <f t="shared" si="8"/>
        <v>57768</v>
      </c>
      <c r="L34" s="1701" t="s">
        <v>69</v>
      </c>
      <c r="M34" s="100">
        <f>M24+M33</f>
        <v>141027</v>
      </c>
      <c r="N34" s="225">
        <f>N24+N33</f>
        <v>77251</v>
      </c>
      <c r="O34" s="225">
        <f>O24+O33</f>
        <v>218278</v>
      </c>
      <c r="P34" s="225">
        <f t="shared" ref="P34:T34" si="9">P24+P33</f>
        <v>6295</v>
      </c>
      <c r="Q34" s="225">
        <f t="shared" si="9"/>
        <v>0</v>
      </c>
      <c r="R34" s="225">
        <f t="shared" si="9"/>
        <v>147322</v>
      </c>
      <c r="S34" s="225">
        <f t="shared" si="9"/>
        <v>77251</v>
      </c>
      <c r="T34" s="1645">
        <f t="shared" si="9"/>
        <v>224573</v>
      </c>
    </row>
    <row r="35" spans="1:20" x14ac:dyDescent="0.2">
      <c r="A35" s="1651"/>
      <c r="B35" s="1662">
        <f t="shared" si="0"/>
        <v>25</v>
      </c>
      <c r="C35" s="1622"/>
      <c r="D35" s="97"/>
      <c r="E35" s="97"/>
      <c r="F35" s="97"/>
      <c r="G35" s="97"/>
      <c r="H35" s="97"/>
      <c r="I35" s="97"/>
      <c r="J35" s="97"/>
      <c r="K35" s="305"/>
      <c r="L35" s="97"/>
      <c r="M35" s="97"/>
      <c r="N35" s="177"/>
      <c r="O35" s="177"/>
      <c r="P35" s="177"/>
      <c r="Q35" s="177"/>
      <c r="R35" s="177"/>
      <c r="S35" s="177"/>
      <c r="T35" s="1642"/>
    </row>
    <row r="36" spans="1:20" x14ac:dyDescent="0.2">
      <c r="A36" s="1651"/>
      <c r="B36" s="1662">
        <f t="shared" si="0"/>
        <v>26</v>
      </c>
      <c r="C36" s="1622"/>
      <c r="D36" s="97"/>
      <c r="E36" s="97"/>
      <c r="F36" s="97"/>
      <c r="G36" s="97"/>
      <c r="H36" s="97"/>
      <c r="I36" s="97"/>
      <c r="J36" s="97"/>
      <c r="K36" s="305"/>
      <c r="L36" s="1673"/>
      <c r="M36" s="1673"/>
      <c r="N36" s="1628"/>
      <c r="O36" s="1628"/>
      <c r="P36" s="177"/>
      <c r="Q36" s="177"/>
      <c r="R36" s="177"/>
      <c r="S36" s="177"/>
      <c r="T36" s="1642"/>
    </row>
    <row r="37" spans="1:20" s="11" customFormat="1" x14ac:dyDescent="0.2">
      <c r="A37" s="1653"/>
      <c r="B37" s="1662">
        <f t="shared" si="0"/>
        <v>27</v>
      </c>
      <c r="C37" s="1622"/>
      <c r="D37" s="97"/>
      <c r="E37" s="97"/>
      <c r="F37" s="97"/>
      <c r="G37" s="97"/>
      <c r="H37" s="97"/>
      <c r="I37" s="97"/>
      <c r="J37" s="97"/>
      <c r="K37" s="305"/>
      <c r="L37" s="97"/>
      <c r="M37" s="97"/>
      <c r="N37" s="177"/>
      <c r="O37" s="177"/>
      <c r="P37" s="225"/>
      <c r="Q37" s="225"/>
      <c r="R37" s="225"/>
      <c r="S37" s="225"/>
      <c r="T37" s="1645"/>
    </row>
    <row r="38" spans="1:20" s="11" customFormat="1" x14ac:dyDescent="0.2">
      <c r="A38" s="1653"/>
      <c r="B38" s="1662">
        <f t="shared" si="0"/>
        <v>28</v>
      </c>
      <c r="C38" s="100" t="s">
        <v>53</v>
      </c>
      <c r="D38" s="100"/>
      <c r="E38" s="100"/>
      <c r="F38" s="100"/>
      <c r="G38" s="100"/>
      <c r="H38" s="100"/>
      <c r="I38" s="100"/>
      <c r="J38" s="100"/>
      <c r="K38" s="1648"/>
      <c r="L38" s="100" t="s">
        <v>33</v>
      </c>
      <c r="M38" s="100"/>
      <c r="N38" s="225"/>
      <c r="O38" s="225"/>
      <c r="P38" s="225"/>
      <c r="Q38" s="225"/>
      <c r="R38" s="225"/>
      <c r="S38" s="225"/>
      <c r="T38" s="1645"/>
    </row>
    <row r="39" spans="1:20" s="11" customFormat="1" ht="12" customHeight="1" x14ac:dyDescent="0.2">
      <c r="A39" s="1653"/>
      <c r="B39" s="1662">
        <f t="shared" si="0"/>
        <v>29</v>
      </c>
      <c r="C39" s="1693" t="s">
        <v>665</v>
      </c>
      <c r="D39" s="100"/>
      <c r="E39" s="100"/>
      <c r="F39" s="100"/>
      <c r="G39" s="100"/>
      <c r="H39" s="100"/>
      <c r="I39" s="100"/>
      <c r="J39" s="100"/>
      <c r="K39" s="1648"/>
      <c r="L39" s="1693" t="s">
        <v>4</v>
      </c>
      <c r="M39" s="100"/>
      <c r="N39" s="536"/>
      <c r="O39" s="536"/>
      <c r="P39" s="225"/>
      <c r="Q39" s="225"/>
      <c r="R39" s="225"/>
      <c r="S39" s="225"/>
      <c r="T39" s="1645"/>
    </row>
    <row r="40" spans="1:20" s="11" customFormat="1" x14ac:dyDescent="0.2">
      <c r="A40" s="1653"/>
      <c r="B40" s="1662">
        <f t="shared" si="0"/>
        <v>30</v>
      </c>
      <c r="C40" s="1622" t="s">
        <v>920</v>
      </c>
      <c r="D40" s="100"/>
      <c r="E40" s="100"/>
      <c r="F40" s="100"/>
      <c r="G40" s="100"/>
      <c r="H40" s="100"/>
      <c r="I40" s="100"/>
      <c r="J40" s="100"/>
      <c r="K40" s="1648"/>
      <c r="L40" s="1622" t="s">
        <v>3</v>
      </c>
      <c r="M40" s="100"/>
      <c r="N40" s="225"/>
      <c r="O40" s="225"/>
      <c r="P40" s="225"/>
      <c r="Q40" s="225"/>
      <c r="R40" s="225"/>
      <c r="S40" s="225"/>
      <c r="T40" s="1645"/>
    </row>
    <row r="41" spans="1:20" x14ac:dyDescent="0.2">
      <c r="A41" s="1651"/>
      <c r="B41" s="1662">
        <f t="shared" si="0"/>
        <v>31</v>
      </c>
      <c r="C41" s="97" t="s">
        <v>667</v>
      </c>
      <c r="D41" s="1694"/>
      <c r="E41" s="1694"/>
      <c r="F41" s="1694"/>
      <c r="G41" s="1694"/>
      <c r="H41" s="1694"/>
      <c r="I41" s="1694"/>
      <c r="J41" s="1694"/>
      <c r="K41" s="1695"/>
      <c r="L41" s="97" t="s">
        <v>5</v>
      </c>
      <c r="M41" s="100"/>
      <c r="N41" s="225"/>
      <c r="O41" s="225"/>
      <c r="P41" s="177"/>
      <c r="Q41" s="177"/>
      <c r="R41" s="177"/>
      <c r="S41" s="177"/>
      <c r="T41" s="1642"/>
    </row>
    <row r="42" spans="1:20" x14ac:dyDescent="0.2">
      <c r="A42" s="1651"/>
      <c r="B42" s="1662">
        <f t="shared" si="0"/>
        <v>32</v>
      </c>
      <c r="C42" s="97" t="s">
        <v>200</v>
      </c>
      <c r="D42" s="97"/>
      <c r="E42" s="97"/>
      <c r="F42" s="97"/>
      <c r="G42" s="97"/>
      <c r="H42" s="97"/>
      <c r="I42" s="97"/>
      <c r="J42" s="97"/>
      <c r="K42" s="305"/>
      <c r="L42" s="97" t="s">
        <v>6</v>
      </c>
      <c r="M42" s="100"/>
      <c r="N42" s="225"/>
      <c r="O42" s="225"/>
      <c r="P42" s="177"/>
      <c r="Q42" s="177"/>
      <c r="R42" s="177"/>
      <c r="S42" s="177"/>
      <c r="T42" s="1642"/>
    </row>
    <row r="43" spans="1:20" x14ac:dyDescent="0.2">
      <c r="A43" s="1651"/>
      <c r="B43" s="1662">
        <f t="shared" si="0"/>
        <v>33</v>
      </c>
      <c r="C43" s="97" t="s">
        <v>201</v>
      </c>
      <c r="D43" s="97">
        <v>0</v>
      </c>
      <c r="E43" s="97"/>
      <c r="F43" s="97">
        <f>D43+E43</f>
        <v>0</v>
      </c>
      <c r="G43" s="97">
        <v>6295</v>
      </c>
      <c r="H43" s="97"/>
      <c r="I43" s="97">
        <f>D43+G43</f>
        <v>6295</v>
      </c>
      <c r="J43" s="97">
        <f>E43+H43</f>
        <v>0</v>
      </c>
      <c r="K43" s="305">
        <f>I43+J43</f>
        <v>6295</v>
      </c>
      <c r="L43" s="97" t="s">
        <v>7</v>
      </c>
      <c r="M43" s="100"/>
      <c r="N43" s="225"/>
      <c r="O43" s="225"/>
      <c r="P43" s="177"/>
      <c r="Q43" s="177"/>
      <c r="R43" s="177"/>
      <c r="S43" s="177"/>
      <c r="T43" s="1642"/>
    </row>
    <row r="44" spans="1:20" x14ac:dyDescent="0.2">
      <c r="A44" s="1651"/>
      <c r="B44" s="1662">
        <f t="shared" si="0"/>
        <v>34</v>
      </c>
      <c r="C44" s="97" t="s">
        <v>917</v>
      </c>
      <c r="D44" s="97"/>
      <c r="E44" s="97"/>
      <c r="F44" s="97">
        <f>D44+E44</f>
        <v>0</v>
      </c>
      <c r="G44" s="97"/>
      <c r="H44" s="97"/>
      <c r="I44" s="97"/>
      <c r="J44" s="97"/>
      <c r="K44" s="305"/>
      <c r="L44" s="97"/>
      <c r="M44" s="100"/>
      <c r="N44" s="225"/>
      <c r="O44" s="225"/>
      <c r="P44" s="177"/>
      <c r="Q44" s="177"/>
      <c r="R44" s="177"/>
      <c r="S44" s="177"/>
      <c r="T44" s="1642"/>
    </row>
    <row r="45" spans="1:20" x14ac:dyDescent="0.2">
      <c r="A45" s="1651"/>
      <c r="B45" s="1662">
        <f t="shared" si="0"/>
        <v>35</v>
      </c>
      <c r="C45" s="97" t="s">
        <v>668</v>
      </c>
      <c r="D45" s="97"/>
      <c r="E45" s="97"/>
      <c r="F45" s="97"/>
      <c r="G45" s="97"/>
      <c r="H45" s="97"/>
      <c r="I45" s="97"/>
      <c r="J45" s="97"/>
      <c r="K45" s="305"/>
      <c r="L45" s="97" t="s">
        <v>8</v>
      </c>
      <c r="M45" s="100"/>
      <c r="N45" s="225"/>
      <c r="O45" s="177"/>
      <c r="P45" s="177"/>
      <c r="Q45" s="177"/>
      <c r="R45" s="177"/>
      <c r="S45" s="177"/>
      <c r="T45" s="1642"/>
    </row>
    <row r="46" spans="1:20" x14ac:dyDescent="0.2">
      <c r="A46" s="1651"/>
      <c r="B46" s="1662">
        <f t="shared" si="0"/>
        <v>36</v>
      </c>
      <c r="C46" s="97" t="s">
        <v>669</v>
      </c>
      <c r="D46" s="100"/>
      <c r="E46" s="100"/>
      <c r="F46" s="100"/>
      <c r="G46" s="100"/>
      <c r="H46" s="100"/>
      <c r="I46" s="100"/>
      <c r="J46" s="100"/>
      <c r="K46" s="1648"/>
      <c r="L46" s="97" t="s">
        <v>9</v>
      </c>
      <c r="M46" s="100"/>
      <c r="N46" s="225"/>
      <c r="O46" s="177"/>
      <c r="P46" s="177"/>
      <c r="Q46" s="177"/>
      <c r="R46" s="177"/>
      <c r="S46" s="177"/>
      <c r="T46" s="1642"/>
    </row>
    <row r="47" spans="1:20" x14ac:dyDescent="0.2">
      <c r="A47" s="1651"/>
      <c r="B47" s="1662">
        <f t="shared" si="0"/>
        <v>37</v>
      </c>
      <c r="C47" s="97" t="s">
        <v>204</v>
      </c>
      <c r="D47" s="97"/>
      <c r="E47" s="97"/>
      <c r="F47" s="97"/>
      <c r="G47" s="97"/>
      <c r="H47" s="97"/>
      <c r="I47" s="97"/>
      <c r="J47" s="97"/>
      <c r="K47" s="305"/>
      <c r="L47" s="97" t="s">
        <v>10</v>
      </c>
      <c r="M47" s="97"/>
      <c r="N47" s="177"/>
      <c r="O47" s="177"/>
      <c r="P47" s="177"/>
      <c r="Q47" s="177"/>
      <c r="R47" s="177"/>
      <c r="S47" s="177"/>
      <c r="T47" s="1642"/>
    </row>
    <row r="48" spans="1:20" x14ac:dyDescent="0.2">
      <c r="A48" s="1651"/>
      <c r="B48" s="1662">
        <f t="shared" si="0"/>
        <v>38</v>
      </c>
      <c r="C48" s="97" t="s">
        <v>205</v>
      </c>
      <c r="D48" s="97">
        <f>M24-(D34+D43+D44)</f>
        <v>103259</v>
      </c>
      <c r="E48" s="97">
        <f>N24-(E34+E43+E44)</f>
        <v>52251</v>
      </c>
      <c r="F48" s="97">
        <f>O24-(F34+F43+F44)</f>
        <v>155510</v>
      </c>
      <c r="G48" s="97">
        <f t="shared" ref="G48:K48" si="10">P24-(G34+G43+G44)</f>
        <v>0</v>
      </c>
      <c r="H48" s="97">
        <f t="shared" si="10"/>
        <v>0</v>
      </c>
      <c r="I48" s="97">
        <f t="shared" si="10"/>
        <v>103259</v>
      </c>
      <c r="J48" s="97">
        <f t="shared" si="10"/>
        <v>52251</v>
      </c>
      <c r="K48" s="305">
        <f t="shared" si="10"/>
        <v>155510</v>
      </c>
      <c r="L48" s="97" t="s">
        <v>11</v>
      </c>
      <c r="M48" s="97"/>
      <c r="N48" s="177"/>
      <c r="O48" s="177"/>
      <c r="P48" s="177"/>
      <c r="Q48" s="177"/>
      <c r="R48" s="177"/>
      <c r="S48" s="177"/>
      <c r="T48" s="1642"/>
    </row>
    <row r="49" spans="1:20" x14ac:dyDescent="0.2">
      <c r="A49" s="1651"/>
      <c r="B49" s="1662">
        <f t="shared" si="0"/>
        <v>39</v>
      </c>
      <c r="C49" s="97" t="s">
        <v>206</v>
      </c>
      <c r="D49" s="97">
        <f>M33-D33</f>
        <v>0</v>
      </c>
      <c r="E49" s="97">
        <f>N33-E33</f>
        <v>5000</v>
      </c>
      <c r="F49" s="97">
        <f>O33-F33</f>
        <v>5000</v>
      </c>
      <c r="G49" s="97">
        <f t="shared" ref="G49:K49" si="11">P33-G33</f>
        <v>0</v>
      </c>
      <c r="H49" s="97">
        <f t="shared" si="11"/>
        <v>0</v>
      </c>
      <c r="I49" s="97">
        <f t="shared" si="11"/>
        <v>0</v>
      </c>
      <c r="J49" s="97">
        <f t="shared" si="11"/>
        <v>5000</v>
      </c>
      <c r="K49" s="305">
        <f t="shared" si="11"/>
        <v>5000</v>
      </c>
      <c r="L49" s="97" t="s">
        <v>12</v>
      </c>
      <c r="M49" s="97"/>
      <c r="N49" s="177"/>
      <c r="O49" s="177"/>
      <c r="P49" s="177"/>
      <c r="Q49" s="177"/>
      <c r="R49" s="177"/>
      <c r="S49" s="177"/>
      <c r="T49" s="1642"/>
    </row>
    <row r="50" spans="1:20" x14ac:dyDescent="0.2">
      <c r="A50" s="1651"/>
      <c r="B50" s="1662">
        <f t="shared" si="0"/>
        <v>40</v>
      </c>
      <c r="C50" s="97" t="s">
        <v>1</v>
      </c>
      <c r="D50" s="97"/>
      <c r="E50" s="97"/>
      <c r="F50" s="97"/>
      <c r="G50" s="97"/>
      <c r="H50" s="97"/>
      <c r="I50" s="97"/>
      <c r="J50" s="97"/>
      <c r="K50" s="305"/>
      <c r="L50" s="97" t="s">
        <v>13</v>
      </c>
      <c r="M50" s="97"/>
      <c r="N50" s="177"/>
      <c r="O50" s="177"/>
      <c r="P50" s="177"/>
      <c r="Q50" s="177"/>
      <c r="R50" s="177"/>
      <c r="S50" s="177"/>
      <c r="T50" s="1642"/>
    </row>
    <row r="51" spans="1:20" x14ac:dyDescent="0.2">
      <c r="A51" s="1651"/>
      <c r="B51" s="1662">
        <f t="shared" si="0"/>
        <v>41</v>
      </c>
      <c r="C51" s="97"/>
      <c r="D51" s="97"/>
      <c r="E51" s="97"/>
      <c r="F51" s="97"/>
      <c r="G51" s="97"/>
      <c r="H51" s="97"/>
      <c r="I51" s="97"/>
      <c r="J51" s="97"/>
      <c r="K51" s="305"/>
      <c r="L51" s="97" t="s">
        <v>14</v>
      </c>
      <c r="M51" s="97"/>
      <c r="N51" s="177"/>
      <c r="O51" s="177"/>
      <c r="P51" s="177"/>
      <c r="Q51" s="177"/>
      <c r="R51" s="177"/>
      <c r="S51" s="177"/>
      <c r="T51" s="1642"/>
    </row>
    <row r="52" spans="1:20" x14ac:dyDescent="0.2">
      <c r="A52" s="1651"/>
      <c r="B52" s="1662">
        <f t="shared" si="0"/>
        <v>42</v>
      </c>
      <c r="C52" s="97"/>
      <c r="D52" s="97"/>
      <c r="E52" s="97"/>
      <c r="F52" s="97"/>
      <c r="G52" s="97"/>
      <c r="H52" s="97"/>
      <c r="I52" s="97"/>
      <c r="J52" s="97"/>
      <c r="K52" s="305"/>
      <c r="L52" s="97" t="s">
        <v>15</v>
      </c>
      <c r="M52" s="97"/>
      <c r="N52" s="177"/>
      <c r="O52" s="177"/>
      <c r="P52" s="177"/>
      <c r="Q52" s="177"/>
      <c r="R52" s="177"/>
      <c r="S52" s="177"/>
      <c r="T52" s="1642"/>
    </row>
    <row r="53" spans="1:20" ht="12" thickBot="1" x14ac:dyDescent="0.25">
      <c r="A53" s="1651"/>
      <c r="B53" s="514">
        <f t="shared" si="0"/>
        <v>43</v>
      </c>
      <c r="C53" s="1684" t="s">
        <v>439</v>
      </c>
      <c r="D53" s="100">
        <f>SUM(D39:D51)</f>
        <v>103259</v>
      </c>
      <c r="E53" s="100">
        <f>SUM(E39:E51)</f>
        <v>57251</v>
      </c>
      <c r="F53" s="100">
        <f>SUM(F39:F51)</f>
        <v>160510</v>
      </c>
      <c r="G53" s="100">
        <f t="shared" ref="G53:K53" si="12">SUM(G39:G51)</f>
        <v>6295</v>
      </c>
      <c r="H53" s="100">
        <f t="shared" si="12"/>
        <v>0</v>
      </c>
      <c r="I53" s="100">
        <f t="shared" si="12"/>
        <v>109554</v>
      </c>
      <c r="J53" s="100">
        <f t="shared" si="12"/>
        <v>57251</v>
      </c>
      <c r="K53" s="1702">
        <f t="shared" si="12"/>
        <v>166805</v>
      </c>
      <c r="L53" s="100" t="s">
        <v>432</v>
      </c>
      <c r="M53" s="100">
        <f>SUM(M39:M52)</f>
        <v>0</v>
      </c>
      <c r="N53" s="225">
        <f>SUM(N39:N52)</f>
        <v>0</v>
      </c>
      <c r="O53" s="225">
        <f>SUM(O39:O52)</f>
        <v>0</v>
      </c>
      <c r="P53" s="225">
        <f t="shared" ref="P53:T53" si="13">SUM(P39:P52)</f>
        <v>0</v>
      </c>
      <c r="Q53" s="225">
        <f t="shared" si="13"/>
        <v>0</v>
      </c>
      <c r="R53" s="225">
        <f t="shared" si="13"/>
        <v>0</v>
      </c>
      <c r="S53" s="225">
        <f t="shared" si="13"/>
        <v>0</v>
      </c>
      <c r="T53" s="1703">
        <f t="shared" si="13"/>
        <v>0</v>
      </c>
    </row>
    <row r="54" spans="1:20" ht="12" thickBot="1" x14ac:dyDescent="0.25">
      <c r="B54" s="602">
        <f t="shared" si="0"/>
        <v>44</v>
      </c>
      <c r="C54" s="601" t="s">
        <v>434</v>
      </c>
      <c r="D54" s="597">
        <f>D34+D53</f>
        <v>141027</v>
      </c>
      <c r="E54" s="597">
        <f>E34+E53</f>
        <v>77251</v>
      </c>
      <c r="F54" s="597">
        <f>F34+F53</f>
        <v>218278</v>
      </c>
      <c r="G54" s="597">
        <f t="shared" ref="G54:K54" si="14">G34+G53</f>
        <v>6295</v>
      </c>
      <c r="H54" s="597">
        <f t="shared" si="14"/>
        <v>0</v>
      </c>
      <c r="I54" s="597">
        <f t="shared" si="14"/>
        <v>147322</v>
      </c>
      <c r="J54" s="597">
        <f t="shared" si="14"/>
        <v>77251</v>
      </c>
      <c r="K54" s="597">
        <f t="shared" si="14"/>
        <v>224573</v>
      </c>
      <c r="L54" s="597" t="s">
        <v>433</v>
      </c>
      <c r="M54" s="597">
        <f>M34+M53</f>
        <v>141027</v>
      </c>
      <c r="N54" s="600">
        <f>N34+N53</f>
        <v>77251</v>
      </c>
      <c r="O54" s="600">
        <f>O34+O53</f>
        <v>218278</v>
      </c>
      <c r="P54" s="600">
        <f t="shared" ref="P54:T54" si="15">P34+P53</f>
        <v>6295</v>
      </c>
      <c r="Q54" s="600">
        <f t="shared" si="15"/>
        <v>0</v>
      </c>
      <c r="R54" s="600">
        <f t="shared" si="15"/>
        <v>147322</v>
      </c>
      <c r="S54" s="600">
        <f t="shared" si="15"/>
        <v>77251</v>
      </c>
      <c r="T54" s="1700">
        <f t="shared" si="15"/>
        <v>224573</v>
      </c>
    </row>
    <row r="55" spans="1:20" x14ac:dyDescent="0.2">
      <c r="C55" s="106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10"/>
      <c r="O55" s="110"/>
    </row>
  </sheetData>
  <mergeCells count="16">
    <mergeCell ref="C5:T5"/>
    <mergeCell ref="C4:T4"/>
    <mergeCell ref="D1:T1"/>
    <mergeCell ref="B8:B10"/>
    <mergeCell ref="C8:C9"/>
    <mergeCell ref="L8:L9"/>
    <mergeCell ref="D9:F9"/>
    <mergeCell ref="M9:O9"/>
    <mergeCell ref="G9:H9"/>
    <mergeCell ref="I9:K9"/>
    <mergeCell ref="D8:K8"/>
    <mergeCell ref="P9:Q9"/>
    <mergeCell ref="R9:T9"/>
    <mergeCell ref="M8:T8"/>
    <mergeCell ref="C7:T7"/>
    <mergeCell ref="C6:T6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F0"/>
    <pageSetUpPr fitToPage="1"/>
  </sheetPr>
  <dimension ref="A1:T56"/>
  <sheetViews>
    <sheetView zoomScale="120" workbookViewId="0">
      <selection activeCell="G59" sqref="G59"/>
    </sheetView>
  </sheetViews>
  <sheetFormatPr defaultColWidth="9.140625" defaultRowHeight="11.25" x14ac:dyDescent="0.2"/>
  <cols>
    <col min="1" max="1" width="2.140625" style="10" customWidth="1"/>
    <col min="2" max="2" width="4.85546875" style="85" customWidth="1"/>
    <col min="3" max="3" width="36.7109375" style="85" customWidth="1"/>
    <col min="4" max="4" width="11" style="86" customWidth="1"/>
    <col min="5" max="5" width="11.140625" style="86" customWidth="1"/>
    <col min="6" max="6" width="12.140625" style="86" customWidth="1"/>
    <col min="7" max="9" width="11.140625" style="86" customWidth="1"/>
    <col min="10" max="10" width="11.28515625" style="86" customWidth="1"/>
    <col min="11" max="11" width="12.140625" style="86" customWidth="1"/>
    <col min="12" max="12" width="38" style="86" customWidth="1"/>
    <col min="13" max="13" width="11" style="86" customWidth="1"/>
    <col min="14" max="14" width="11.140625" style="175" customWidth="1"/>
    <col min="15" max="15" width="12.140625" style="175" customWidth="1"/>
    <col min="16" max="16" width="11.140625" style="85" customWidth="1"/>
    <col min="17" max="18" width="11" style="10" customWidth="1"/>
    <col min="19" max="19" width="11.140625" style="10" customWidth="1"/>
    <col min="20" max="20" width="12.140625" style="10" customWidth="1"/>
    <col min="21" max="16384" width="9.140625" style="10"/>
  </cols>
  <sheetData>
    <row r="1" spans="1:20" ht="12.75" customHeight="1" x14ac:dyDescent="0.2">
      <c r="C1" s="1970" t="s">
        <v>1418</v>
      </c>
      <c r="D1" s="1970"/>
      <c r="E1" s="1970"/>
      <c r="F1" s="1970"/>
      <c r="G1" s="1970"/>
      <c r="H1" s="1970"/>
      <c r="I1" s="1970"/>
      <c r="J1" s="1970"/>
      <c r="K1" s="1970"/>
      <c r="L1" s="1970"/>
      <c r="M1" s="1970"/>
      <c r="N1" s="1970"/>
      <c r="O1" s="1970"/>
      <c r="P1" s="1970"/>
      <c r="Q1" s="1970"/>
      <c r="R1" s="1970"/>
      <c r="S1" s="1970"/>
      <c r="T1" s="1970"/>
    </row>
    <row r="2" spans="1:20" x14ac:dyDescent="0.2">
      <c r="O2" s="222"/>
    </row>
    <row r="3" spans="1:20" x14ac:dyDescent="0.2">
      <c r="O3" s="222"/>
    </row>
    <row r="4" spans="1:20" s="65" customFormat="1" ht="12.75" customHeight="1" x14ac:dyDescent="0.2">
      <c r="B4" s="1709" t="s">
        <v>77</v>
      </c>
      <c r="C4" s="1709"/>
      <c r="D4" s="1709"/>
      <c r="E4" s="1709"/>
      <c r="F4" s="1709"/>
      <c r="G4" s="1709"/>
      <c r="H4" s="1709"/>
      <c r="I4" s="1709"/>
      <c r="J4" s="1709"/>
      <c r="K4" s="1709"/>
      <c r="L4" s="1709"/>
      <c r="M4" s="1709"/>
      <c r="N4" s="1709"/>
      <c r="O4" s="1709"/>
      <c r="P4" s="1709"/>
      <c r="Q4" s="1709"/>
      <c r="R4" s="1709"/>
      <c r="S4" s="1709"/>
      <c r="T4" s="1709"/>
    </row>
    <row r="5" spans="1:20" s="65" customFormat="1" ht="12.75" customHeight="1" x14ac:dyDescent="0.2">
      <c r="B5" s="1870" t="s">
        <v>697</v>
      </c>
      <c r="C5" s="1870"/>
      <c r="D5" s="1870"/>
      <c r="E5" s="1870"/>
      <c r="F5" s="1870"/>
      <c r="G5" s="1870"/>
      <c r="H5" s="1870"/>
      <c r="I5" s="1870"/>
      <c r="J5" s="1870"/>
      <c r="K5" s="1870"/>
      <c r="L5" s="1870"/>
      <c r="M5" s="1870"/>
      <c r="N5" s="1870"/>
      <c r="O5" s="1870"/>
      <c r="P5" s="1870"/>
      <c r="Q5" s="1870"/>
      <c r="R5" s="1870"/>
      <c r="S5" s="1870"/>
      <c r="T5" s="1870"/>
    </row>
    <row r="6" spans="1:20" s="65" customFormat="1" ht="12.75" customHeight="1" x14ac:dyDescent="0.2">
      <c r="B6" s="1709" t="s">
        <v>1318</v>
      </c>
      <c r="C6" s="1709"/>
      <c r="D6" s="1709"/>
      <c r="E6" s="1709"/>
      <c r="F6" s="1709"/>
      <c r="G6" s="1709"/>
      <c r="H6" s="1709"/>
      <c r="I6" s="1709"/>
      <c r="J6" s="1709"/>
      <c r="K6" s="1709"/>
      <c r="L6" s="1709"/>
      <c r="M6" s="1709"/>
      <c r="N6" s="1709"/>
      <c r="O6" s="1709"/>
      <c r="P6" s="1709"/>
      <c r="Q6" s="1709"/>
      <c r="R6" s="1709"/>
      <c r="S6" s="1709"/>
      <c r="T6" s="1709"/>
    </row>
    <row r="7" spans="1:20" s="65" customFormat="1" x14ac:dyDescent="0.2">
      <c r="B7" s="88"/>
      <c r="C7" s="1723" t="s">
        <v>297</v>
      </c>
      <c r="D7" s="1723"/>
      <c r="E7" s="1723"/>
      <c r="F7" s="1723"/>
      <c r="G7" s="1723"/>
      <c r="H7" s="1723"/>
      <c r="I7" s="1723"/>
      <c r="J7" s="1723"/>
      <c r="K7" s="1723"/>
      <c r="L7" s="1723"/>
      <c r="M7" s="1723"/>
      <c r="N7" s="1723"/>
      <c r="O7" s="1723"/>
      <c r="P7" s="1723"/>
      <c r="Q7" s="1723"/>
      <c r="R7" s="1723"/>
      <c r="S7" s="1723"/>
      <c r="T7" s="1723"/>
    </row>
    <row r="8" spans="1:20" s="65" customFormat="1" ht="12.75" customHeight="1" x14ac:dyDescent="0.2">
      <c r="B8" s="1794" t="s">
        <v>56</v>
      </c>
      <c r="C8" s="1715" t="s">
        <v>57</v>
      </c>
      <c r="D8" s="1715" t="s">
        <v>58</v>
      </c>
      <c r="E8" s="1715"/>
      <c r="F8" s="1715"/>
      <c r="G8" s="1715"/>
      <c r="H8" s="1715"/>
      <c r="I8" s="1715"/>
      <c r="J8" s="1715"/>
      <c r="K8" s="1715"/>
      <c r="L8" s="1717" t="s">
        <v>59</v>
      </c>
      <c r="M8" s="1868" t="s">
        <v>60</v>
      </c>
      <c r="N8" s="1868"/>
      <c r="O8" s="1868"/>
      <c r="P8" s="1868"/>
      <c r="Q8" s="1868"/>
      <c r="R8" s="1868"/>
      <c r="S8" s="1868"/>
      <c r="T8" s="1868"/>
    </row>
    <row r="9" spans="1:20" s="65" customFormat="1" ht="12.75" customHeight="1" x14ac:dyDescent="0.2">
      <c r="B9" s="1794"/>
      <c r="C9" s="1715"/>
      <c r="D9" s="1718" t="s">
        <v>1134</v>
      </c>
      <c r="E9" s="1718"/>
      <c r="F9" s="1718"/>
      <c r="G9" s="1718" t="s">
        <v>1401</v>
      </c>
      <c r="H9" s="1719"/>
      <c r="I9" s="1718" t="s">
        <v>1402</v>
      </c>
      <c r="J9" s="1719"/>
      <c r="K9" s="1719"/>
      <c r="L9" s="1717"/>
      <c r="M9" s="1718" t="s">
        <v>1134</v>
      </c>
      <c r="N9" s="1718"/>
      <c r="O9" s="1718"/>
      <c r="P9" s="1718" t="s">
        <v>1401</v>
      </c>
      <c r="Q9" s="1719"/>
      <c r="R9" s="1718" t="s">
        <v>1402</v>
      </c>
      <c r="S9" s="1719"/>
      <c r="T9" s="1719"/>
    </row>
    <row r="10" spans="1:20" s="66" customFormat="1" ht="36.6" customHeight="1" x14ac:dyDescent="0.2">
      <c r="A10" s="1686"/>
      <c r="B10" s="1971"/>
      <c r="C10" s="1618" t="s">
        <v>61</v>
      </c>
      <c r="D10" s="948" t="s">
        <v>62</v>
      </c>
      <c r="E10" s="948" t="s">
        <v>63</v>
      </c>
      <c r="F10" s="948" t="s">
        <v>64</v>
      </c>
      <c r="G10" s="948" t="s">
        <v>62</v>
      </c>
      <c r="H10" s="948" t="s">
        <v>63</v>
      </c>
      <c r="I10" s="948" t="s">
        <v>62</v>
      </c>
      <c r="J10" s="948" t="s">
        <v>63</v>
      </c>
      <c r="K10" s="948" t="s">
        <v>64</v>
      </c>
      <c r="L10" s="1615" t="s">
        <v>65</v>
      </c>
      <c r="M10" s="948" t="s">
        <v>62</v>
      </c>
      <c r="N10" s="981" t="s">
        <v>63</v>
      </c>
      <c r="O10" s="981" t="s">
        <v>64</v>
      </c>
      <c r="P10" s="948" t="s">
        <v>62</v>
      </c>
      <c r="Q10" s="948" t="s">
        <v>63</v>
      </c>
      <c r="R10" s="948" t="s">
        <v>62</v>
      </c>
      <c r="S10" s="948" t="s">
        <v>63</v>
      </c>
      <c r="T10" s="948" t="s">
        <v>64</v>
      </c>
    </row>
    <row r="11" spans="1:20" ht="11.45" customHeight="1" x14ac:dyDescent="0.2">
      <c r="A11" s="1651"/>
      <c r="B11" s="1666">
        <v>1</v>
      </c>
      <c r="C11" s="1620" t="s">
        <v>24</v>
      </c>
      <c r="D11" s="100"/>
      <c r="E11" s="100"/>
      <c r="F11" s="100"/>
      <c r="G11" s="100"/>
      <c r="H11" s="100"/>
      <c r="I11" s="100"/>
      <c r="J11" s="100"/>
      <c r="K11" s="1641"/>
      <c r="L11" s="1621" t="s">
        <v>25</v>
      </c>
      <c r="M11" s="100"/>
      <c r="N11" s="225"/>
      <c r="O11" s="177"/>
      <c r="P11" s="176"/>
      <c r="Q11" s="176"/>
      <c r="R11" s="176"/>
      <c r="S11" s="176"/>
      <c r="T11" s="1665"/>
    </row>
    <row r="12" spans="1:20" x14ac:dyDescent="0.2">
      <c r="A12" s="1651"/>
      <c r="B12" s="1667">
        <f t="shared" ref="B12:B54" si="0">B11+1</f>
        <v>2</v>
      </c>
      <c r="C12" s="95" t="s">
        <v>35</v>
      </c>
      <c r="D12" s="62"/>
      <c r="E12" s="62"/>
      <c r="F12" s="62"/>
      <c r="G12" s="62"/>
      <c r="H12" s="62"/>
      <c r="I12" s="62"/>
      <c r="J12" s="62"/>
      <c r="K12" s="308"/>
      <c r="L12" s="62" t="s">
        <v>208</v>
      </c>
      <c r="M12" s="170">
        <v>88483</v>
      </c>
      <c r="N12" s="170">
        <v>171542</v>
      </c>
      <c r="O12" s="224">
        <f>SUM(M12:N12)</f>
        <v>260025</v>
      </c>
      <c r="P12" s="177">
        <v>128</v>
      </c>
      <c r="Q12" s="177">
        <v>2001</v>
      </c>
      <c r="R12" s="177">
        <f>M12+P12</f>
        <v>88611</v>
      </c>
      <c r="S12" s="177">
        <f>N12+Q12</f>
        <v>173543</v>
      </c>
      <c r="T12" s="1642">
        <f>R12+S12</f>
        <v>262154</v>
      </c>
    </row>
    <row r="13" spans="1:20" x14ac:dyDescent="0.2">
      <c r="A13" s="1651"/>
      <c r="B13" s="1667">
        <f t="shared" si="0"/>
        <v>3</v>
      </c>
      <c r="C13" s="95" t="s">
        <v>36</v>
      </c>
      <c r="D13" s="62"/>
      <c r="E13" s="62"/>
      <c r="F13" s="62"/>
      <c r="G13" s="62"/>
      <c r="H13" s="62"/>
      <c r="I13" s="62"/>
      <c r="J13" s="62"/>
      <c r="K13" s="308"/>
      <c r="L13" s="62" t="s">
        <v>209</v>
      </c>
      <c r="M13" s="170">
        <v>16455</v>
      </c>
      <c r="N13" s="170">
        <v>31663</v>
      </c>
      <c r="O13" s="224">
        <f>SUM(M13:N13)</f>
        <v>48118</v>
      </c>
      <c r="P13" s="177">
        <v>20</v>
      </c>
      <c r="Q13" s="177">
        <v>251</v>
      </c>
      <c r="R13" s="177">
        <f t="shared" ref="R13:R14" si="1">M13+P13</f>
        <v>16475</v>
      </c>
      <c r="S13" s="177">
        <f t="shared" ref="S13:S14" si="2">N13+Q13</f>
        <v>31914</v>
      </c>
      <c r="T13" s="1642">
        <f t="shared" ref="T13:T14" si="3">R13+S13</f>
        <v>48389</v>
      </c>
    </row>
    <row r="14" spans="1:20" x14ac:dyDescent="0.2">
      <c r="A14" s="1651"/>
      <c r="B14" s="1667">
        <f t="shared" si="0"/>
        <v>4</v>
      </c>
      <c r="C14" s="95" t="s">
        <v>185</v>
      </c>
      <c r="D14" s="170">
        <f>'tám, végl. pe.átv  '!C75</f>
        <v>20420</v>
      </c>
      <c r="E14" s="170">
        <f>'tám, végl. pe.átv  '!D75</f>
        <v>243</v>
      </c>
      <c r="F14" s="170">
        <f>SUM(D14:E14)</f>
        <v>20663</v>
      </c>
      <c r="G14" s="170"/>
      <c r="H14" s="170">
        <v>2021</v>
      </c>
      <c r="I14" s="170">
        <f>D14+G14</f>
        <v>20420</v>
      </c>
      <c r="J14" s="170">
        <f>E14+H14</f>
        <v>2264</v>
      </c>
      <c r="K14" s="321">
        <f>I14+J14</f>
        <v>22684</v>
      </c>
      <c r="L14" s="62" t="s">
        <v>210</v>
      </c>
      <c r="M14" s="170">
        <v>55936</v>
      </c>
      <c r="N14" s="170">
        <v>91031</v>
      </c>
      <c r="O14" s="224">
        <f>SUM(M14:N14)</f>
        <v>146967</v>
      </c>
      <c r="P14" s="177">
        <v>2105</v>
      </c>
      <c r="Q14" s="177">
        <v>-1143</v>
      </c>
      <c r="R14" s="177">
        <f t="shared" si="1"/>
        <v>58041</v>
      </c>
      <c r="S14" s="177">
        <f t="shared" si="2"/>
        <v>89888</v>
      </c>
      <c r="T14" s="1642">
        <f t="shared" si="3"/>
        <v>147929</v>
      </c>
    </row>
    <row r="15" spans="1:20" ht="12" customHeight="1" x14ac:dyDescent="0.2">
      <c r="A15" s="1651"/>
      <c r="B15" s="1667">
        <f t="shared" si="0"/>
        <v>5</v>
      </c>
      <c r="C15" s="1672"/>
      <c r="D15" s="62"/>
      <c r="E15" s="62"/>
      <c r="F15" s="62"/>
      <c r="G15" s="62"/>
      <c r="H15" s="62"/>
      <c r="I15" s="170"/>
      <c r="J15" s="170"/>
      <c r="K15" s="321"/>
      <c r="L15" s="62"/>
      <c r="M15" s="1679"/>
      <c r="N15" s="1679"/>
      <c r="O15" s="170"/>
      <c r="P15" s="177"/>
      <c r="Q15" s="177"/>
      <c r="R15" s="176"/>
      <c r="S15" s="176"/>
      <c r="T15" s="1651"/>
    </row>
    <row r="16" spans="1:20" x14ac:dyDescent="0.2">
      <c r="A16" s="1651"/>
      <c r="B16" s="1667">
        <f t="shared" si="0"/>
        <v>6</v>
      </c>
      <c r="C16" s="95" t="s">
        <v>38</v>
      </c>
      <c r="D16" s="62"/>
      <c r="E16" s="62"/>
      <c r="F16" s="62"/>
      <c r="G16" s="62"/>
      <c r="H16" s="62"/>
      <c r="I16" s="170"/>
      <c r="J16" s="170"/>
      <c r="K16" s="321"/>
      <c r="L16" s="62" t="s">
        <v>28</v>
      </c>
      <c r="M16" s="97"/>
      <c r="N16" s="177"/>
      <c r="O16" s="177"/>
      <c r="P16" s="177"/>
      <c r="Q16" s="177"/>
      <c r="R16" s="176"/>
      <c r="S16" s="176"/>
      <c r="T16" s="1651"/>
    </row>
    <row r="17" spans="1:20" x14ac:dyDescent="0.2">
      <c r="A17" s="1651"/>
      <c r="B17" s="1667">
        <f t="shared" si="0"/>
        <v>7</v>
      </c>
      <c r="C17" s="95"/>
      <c r="D17" s="62"/>
      <c r="E17" s="62"/>
      <c r="F17" s="62"/>
      <c r="G17" s="62"/>
      <c r="H17" s="62"/>
      <c r="I17" s="170"/>
      <c r="J17" s="170"/>
      <c r="K17" s="321"/>
      <c r="L17" s="62" t="s">
        <v>30</v>
      </c>
      <c r="M17" s="97"/>
      <c r="N17" s="177"/>
      <c r="O17" s="177"/>
      <c r="P17" s="177"/>
      <c r="Q17" s="177"/>
      <c r="R17" s="176"/>
      <c r="S17" s="176"/>
      <c r="T17" s="1651"/>
    </row>
    <row r="18" spans="1:20" x14ac:dyDescent="0.2">
      <c r="A18" s="1651"/>
      <c r="B18" s="1667">
        <f t="shared" si="0"/>
        <v>8</v>
      </c>
      <c r="C18" s="95" t="s">
        <v>39</v>
      </c>
      <c r="D18" s="62"/>
      <c r="E18" s="62"/>
      <c r="F18" s="62"/>
      <c r="G18" s="62"/>
      <c r="H18" s="62"/>
      <c r="I18" s="170"/>
      <c r="J18" s="170"/>
      <c r="K18" s="321"/>
      <c r="L18" s="62" t="s">
        <v>437</v>
      </c>
      <c r="M18" s="97"/>
      <c r="N18" s="177"/>
      <c r="O18" s="177"/>
      <c r="P18" s="177"/>
      <c r="Q18" s="177"/>
      <c r="R18" s="176"/>
      <c r="S18" s="176"/>
      <c r="T18" s="1651"/>
    </row>
    <row r="19" spans="1:20" x14ac:dyDescent="0.2">
      <c r="A19" s="1651"/>
      <c r="B19" s="1667">
        <f t="shared" si="0"/>
        <v>9</v>
      </c>
      <c r="C19" s="98" t="s">
        <v>40</v>
      </c>
      <c r="D19" s="96"/>
      <c r="E19" s="96"/>
      <c r="F19" s="96"/>
      <c r="G19" s="96"/>
      <c r="H19" s="96"/>
      <c r="I19" s="170"/>
      <c r="J19" s="170"/>
      <c r="K19" s="321"/>
      <c r="L19" s="62" t="s">
        <v>436</v>
      </c>
      <c r="M19" s="97"/>
      <c r="N19" s="177"/>
      <c r="O19" s="177"/>
      <c r="P19" s="177"/>
      <c r="Q19" s="177"/>
      <c r="R19" s="176"/>
      <c r="S19" s="176"/>
      <c r="T19" s="1651"/>
    </row>
    <row r="20" spans="1:20" x14ac:dyDescent="0.2">
      <c r="A20" s="1651"/>
      <c r="B20" s="1667">
        <f t="shared" si="0"/>
        <v>10</v>
      </c>
      <c r="C20" s="95" t="s">
        <v>187</v>
      </c>
      <c r="D20" s="224">
        <v>22225</v>
      </c>
      <c r="E20" s="224">
        <v>77257</v>
      </c>
      <c r="F20" s="96">
        <f>SUM(D20:E20)</f>
        <v>99482</v>
      </c>
      <c r="G20" s="96"/>
      <c r="H20" s="96">
        <v>3357</v>
      </c>
      <c r="I20" s="170">
        <f t="shared" ref="I20" si="4">D20+G20</f>
        <v>22225</v>
      </c>
      <c r="J20" s="170">
        <f t="shared" ref="J20" si="5">E20+H20</f>
        <v>80614</v>
      </c>
      <c r="K20" s="321">
        <f t="shared" ref="K20" si="6">I20+J20</f>
        <v>102839</v>
      </c>
      <c r="L20" s="62" t="s">
        <v>890</v>
      </c>
      <c r="M20" s="97"/>
      <c r="N20" s="177"/>
      <c r="O20" s="177"/>
      <c r="P20" s="177"/>
      <c r="Q20" s="177"/>
      <c r="R20" s="176"/>
      <c r="S20" s="176"/>
      <c r="T20" s="1651"/>
    </row>
    <row r="21" spans="1:20" x14ac:dyDescent="0.2">
      <c r="A21" s="1651"/>
      <c r="B21" s="1667">
        <f t="shared" si="0"/>
        <v>11</v>
      </c>
      <c r="C21" s="1622"/>
      <c r="D21" s="96"/>
      <c r="E21" s="96"/>
      <c r="F21" s="96"/>
      <c r="G21" s="96"/>
      <c r="H21" s="96"/>
      <c r="I21" s="96"/>
      <c r="J21" s="96"/>
      <c r="K21" s="303"/>
      <c r="L21" s="62" t="s">
        <v>429</v>
      </c>
      <c r="M21" s="97"/>
      <c r="N21" s="177"/>
      <c r="O21" s="177"/>
      <c r="P21" s="177"/>
      <c r="Q21" s="177"/>
      <c r="R21" s="176"/>
      <c r="S21" s="176"/>
      <c r="T21" s="1651"/>
    </row>
    <row r="22" spans="1:20" s="67" customFormat="1" x14ac:dyDescent="0.2">
      <c r="A22" s="1652"/>
      <c r="B22" s="1667">
        <f t="shared" si="0"/>
        <v>12</v>
      </c>
      <c r="C22" s="1622" t="s">
        <v>42</v>
      </c>
      <c r="D22" s="96"/>
      <c r="E22" s="96"/>
      <c r="F22" s="96"/>
      <c r="G22" s="96"/>
      <c r="H22" s="96"/>
      <c r="I22" s="96"/>
      <c r="J22" s="96"/>
      <c r="K22" s="303"/>
      <c r="L22" s="62" t="s">
        <v>430</v>
      </c>
      <c r="M22" s="97"/>
      <c r="N22" s="177"/>
      <c r="O22" s="177"/>
      <c r="P22" s="1674"/>
      <c r="Q22" s="1674"/>
      <c r="R22" s="1627"/>
      <c r="S22" s="1627"/>
      <c r="T22" s="1652"/>
    </row>
    <row r="23" spans="1:20" s="67" customFormat="1" x14ac:dyDescent="0.2">
      <c r="A23" s="1652"/>
      <c r="B23" s="1667">
        <f t="shared" si="0"/>
        <v>13</v>
      </c>
      <c r="C23" s="1622" t="s">
        <v>43</v>
      </c>
      <c r="D23" s="96"/>
      <c r="E23" s="96"/>
      <c r="F23" s="96"/>
      <c r="G23" s="96"/>
      <c r="H23" s="96"/>
      <c r="I23" s="96"/>
      <c r="J23" s="96"/>
      <c r="K23" s="303"/>
      <c r="L23" s="97"/>
      <c r="M23" s="97"/>
      <c r="N23" s="177"/>
      <c r="O23" s="177"/>
      <c r="P23" s="1674"/>
      <c r="Q23" s="1674"/>
      <c r="R23" s="1627"/>
      <c r="S23" s="1627"/>
      <c r="T23" s="1652"/>
    </row>
    <row r="24" spans="1:20" x14ac:dyDescent="0.2">
      <c r="A24" s="1651"/>
      <c r="B24" s="1667">
        <f t="shared" si="0"/>
        <v>14</v>
      </c>
      <c r="C24" s="95" t="s">
        <v>44</v>
      </c>
      <c r="D24" s="68"/>
      <c r="E24" s="68"/>
      <c r="F24" s="68"/>
      <c r="G24" s="68"/>
      <c r="H24" s="68"/>
      <c r="I24" s="68"/>
      <c r="J24" s="68"/>
      <c r="K24" s="1676"/>
      <c r="L24" s="1673" t="s">
        <v>66</v>
      </c>
      <c r="M24" s="1673">
        <f>SUM(M12:M22)</f>
        <v>160874</v>
      </c>
      <c r="N24" s="1628">
        <f>SUM(N12:N22)</f>
        <v>294236</v>
      </c>
      <c r="O24" s="1628">
        <f>SUM(O12:O22)</f>
        <v>455110</v>
      </c>
      <c r="P24" s="1628">
        <f t="shared" ref="P24:T24" si="7">SUM(P12:P22)</f>
        <v>2253</v>
      </c>
      <c r="Q24" s="1628">
        <f t="shared" si="7"/>
        <v>1109</v>
      </c>
      <c r="R24" s="1628">
        <f t="shared" si="7"/>
        <v>163127</v>
      </c>
      <c r="S24" s="1628">
        <f t="shared" si="7"/>
        <v>295345</v>
      </c>
      <c r="T24" s="1644">
        <f t="shared" si="7"/>
        <v>458472</v>
      </c>
    </row>
    <row r="25" spans="1:20" x14ac:dyDescent="0.2">
      <c r="A25" s="1651"/>
      <c r="B25" s="1667">
        <f t="shared" si="0"/>
        <v>15</v>
      </c>
      <c r="C25" s="95" t="s">
        <v>45</v>
      </c>
      <c r="D25" s="96">
        <v>0</v>
      </c>
      <c r="E25" s="96"/>
      <c r="F25" s="96">
        <f>E25+D25</f>
        <v>0</v>
      </c>
      <c r="G25" s="96"/>
      <c r="H25" s="96"/>
      <c r="I25" s="96"/>
      <c r="J25" s="96"/>
      <c r="K25" s="303"/>
      <c r="L25" s="97"/>
      <c r="M25" s="97"/>
      <c r="N25" s="177"/>
      <c r="O25" s="177"/>
      <c r="P25" s="177"/>
      <c r="Q25" s="177"/>
      <c r="R25" s="176"/>
      <c r="S25" s="176"/>
      <c r="T25" s="1651"/>
    </row>
    <row r="26" spans="1:20" x14ac:dyDescent="0.2">
      <c r="A26" s="1651"/>
      <c r="B26" s="1667">
        <f t="shared" si="0"/>
        <v>16</v>
      </c>
      <c r="C26" s="95" t="s">
        <v>46</v>
      </c>
      <c r="D26" s="1621"/>
      <c r="E26" s="1621"/>
      <c r="F26" s="1621"/>
      <c r="G26" s="1621"/>
      <c r="H26" s="1621"/>
      <c r="I26" s="1621"/>
      <c r="J26" s="1621"/>
      <c r="K26" s="339"/>
      <c r="L26" s="1621" t="s">
        <v>34</v>
      </c>
      <c r="M26" s="100"/>
      <c r="N26" s="225"/>
      <c r="O26" s="177"/>
      <c r="P26" s="177"/>
      <c r="Q26" s="177"/>
      <c r="R26" s="176"/>
      <c r="S26" s="176"/>
      <c r="T26" s="1651"/>
    </row>
    <row r="27" spans="1:20" x14ac:dyDescent="0.2">
      <c r="A27" s="1651"/>
      <c r="B27" s="1667">
        <f t="shared" si="0"/>
        <v>17</v>
      </c>
      <c r="C27" s="95" t="s">
        <v>47</v>
      </c>
      <c r="D27" s="62"/>
      <c r="E27" s="62"/>
      <c r="F27" s="62"/>
      <c r="G27" s="62"/>
      <c r="H27" s="62"/>
      <c r="I27" s="62"/>
      <c r="J27" s="62"/>
      <c r="K27" s="308"/>
      <c r="L27" s="62" t="s">
        <v>266</v>
      </c>
      <c r="M27" s="97">
        <f>'felhalm. kiad.  '!N123</f>
        <v>0</v>
      </c>
      <c r="N27" s="177">
        <f>'felhalm. kiad.  '!Q122</f>
        <v>3000</v>
      </c>
      <c r="O27" s="177">
        <f>SUM(M27:N27)</f>
        <v>3000</v>
      </c>
      <c r="P27" s="177"/>
      <c r="Q27" s="177"/>
      <c r="R27" s="177">
        <f>M27+P27</f>
        <v>0</v>
      </c>
      <c r="S27" s="177">
        <f>N27+Q27</f>
        <v>3000</v>
      </c>
      <c r="T27" s="1642">
        <f>R27+S27</f>
        <v>3000</v>
      </c>
    </row>
    <row r="28" spans="1:20" x14ac:dyDescent="0.2">
      <c r="A28" s="1651"/>
      <c r="B28" s="1667">
        <f t="shared" si="0"/>
        <v>18</v>
      </c>
      <c r="C28" s="95"/>
      <c r="D28" s="62"/>
      <c r="E28" s="62"/>
      <c r="F28" s="62"/>
      <c r="G28" s="62"/>
      <c r="H28" s="62"/>
      <c r="I28" s="62"/>
      <c r="J28" s="62"/>
      <c r="K28" s="308"/>
      <c r="L28" s="62" t="s">
        <v>31</v>
      </c>
      <c r="M28" s="97"/>
      <c r="N28" s="177"/>
      <c r="O28" s="177"/>
      <c r="P28" s="177"/>
      <c r="Q28" s="177"/>
      <c r="R28" s="176"/>
      <c r="S28" s="176"/>
      <c r="T28" s="1651"/>
    </row>
    <row r="29" spans="1:20" x14ac:dyDescent="0.2">
      <c r="A29" s="1651"/>
      <c r="B29" s="1667">
        <f t="shared" si="0"/>
        <v>19</v>
      </c>
      <c r="C29" s="1622" t="s">
        <v>50</v>
      </c>
      <c r="D29" s="62"/>
      <c r="E29" s="62"/>
      <c r="F29" s="62"/>
      <c r="G29" s="62"/>
      <c r="H29" s="62"/>
      <c r="I29" s="62"/>
      <c r="J29" s="62"/>
      <c r="K29" s="308"/>
      <c r="L29" s="62" t="s">
        <v>32</v>
      </c>
      <c r="M29" s="97"/>
      <c r="N29" s="177"/>
      <c r="O29" s="177"/>
      <c r="P29" s="177"/>
      <c r="Q29" s="177"/>
      <c r="R29" s="176"/>
      <c r="S29" s="176"/>
      <c r="T29" s="1651"/>
    </row>
    <row r="30" spans="1:20" s="67" customFormat="1" x14ac:dyDescent="0.2">
      <c r="A30" s="1652"/>
      <c r="B30" s="1667">
        <f t="shared" si="0"/>
        <v>20</v>
      </c>
      <c r="C30" s="1622" t="s">
        <v>48</v>
      </c>
      <c r="D30" s="62"/>
      <c r="E30" s="62"/>
      <c r="F30" s="62"/>
      <c r="G30" s="62"/>
      <c r="H30" s="62"/>
      <c r="I30" s="62"/>
      <c r="J30" s="62"/>
      <c r="K30" s="308"/>
      <c r="L30" s="62" t="s">
        <v>438</v>
      </c>
      <c r="M30" s="97"/>
      <c r="N30" s="177"/>
      <c r="O30" s="177"/>
      <c r="P30" s="1674"/>
      <c r="Q30" s="1674"/>
      <c r="R30" s="1627"/>
      <c r="S30" s="1627"/>
      <c r="T30" s="1652"/>
    </row>
    <row r="31" spans="1:20" x14ac:dyDescent="0.2">
      <c r="A31" s="1651"/>
      <c r="B31" s="1667">
        <f t="shared" si="0"/>
        <v>21</v>
      </c>
      <c r="C31" s="1622"/>
      <c r="D31" s="62"/>
      <c r="E31" s="62"/>
      <c r="F31" s="62"/>
      <c r="G31" s="62"/>
      <c r="H31" s="62"/>
      <c r="I31" s="62"/>
      <c r="J31" s="62"/>
      <c r="K31" s="308"/>
      <c r="L31" s="62" t="s">
        <v>435</v>
      </c>
      <c r="M31" s="97"/>
      <c r="N31" s="177"/>
      <c r="O31" s="177"/>
      <c r="P31" s="177"/>
      <c r="Q31" s="177"/>
      <c r="R31" s="176"/>
      <c r="S31" s="176"/>
      <c r="T31" s="1651"/>
    </row>
    <row r="32" spans="1:20" s="11" customFormat="1" x14ac:dyDescent="0.2">
      <c r="A32" s="1653"/>
      <c r="B32" s="1667">
        <f t="shared" si="0"/>
        <v>22</v>
      </c>
      <c r="C32" s="1630" t="s">
        <v>52</v>
      </c>
      <c r="D32" s="1682">
        <f>D14+D20</f>
        <v>42645</v>
      </c>
      <c r="E32" s="1682">
        <f>E14+E20</f>
        <v>77500</v>
      </c>
      <c r="F32" s="1682">
        <f>F14+F20</f>
        <v>120145</v>
      </c>
      <c r="G32" s="1682">
        <f t="shared" ref="G32:K32" si="8">G14+G20</f>
        <v>0</v>
      </c>
      <c r="H32" s="1682">
        <f t="shared" si="8"/>
        <v>5378</v>
      </c>
      <c r="I32" s="1682">
        <f t="shared" si="8"/>
        <v>42645</v>
      </c>
      <c r="J32" s="1682">
        <f t="shared" si="8"/>
        <v>82878</v>
      </c>
      <c r="K32" s="1683">
        <f t="shared" si="8"/>
        <v>125523</v>
      </c>
      <c r="L32" s="62" t="s">
        <v>431</v>
      </c>
      <c r="M32" s="97"/>
      <c r="N32" s="177"/>
      <c r="O32" s="177"/>
      <c r="P32" s="225"/>
      <c r="Q32" s="225"/>
      <c r="R32" s="536"/>
      <c r="S32" s="536"/>
      <c r="T32" s="1653"/>
    </row>
    <row r="33" spans="1:20" x14ac:dyDescent="0.2">
      <c r="A33" s="1651"/>
      <c r="B33" s="1667">
        <f t="shared" si="0"/>
        <v>23</v>
      </c>
      <c r="C33" s="98" t="s">
        <v>67</v>
      </c>
      <c r="D33" s="1673">
        <f>D16+D24+D25+D26+D27+D30</f>
        <v>0</v>
      </c>
      <c r="E33" s="1673">
        <f t="shared" ref="E33:K33" si="9">E16+E24+E25+E26+E27+E30</f>
        <v>0</v>
      </c>
      <c r="F33" s="1673">
        <f t="shared" si="9"/>
        <v>0</v>
      </c>
      <c r="G33" s="1673">
        <f t="shared" si="9"/>
        <v>0</v>
      </c>
      <c r="H33" s="1673">
        <f t="shared" si="9"/>
        <v>0</v>
      </c>
      <c r="I33" s="1673">
        <f t="shared" si="9"/>
        <v>0</v>
      </c>
      <c r="J33" s="1673">
        <f t="shared" si="9"/>
        <v>0</v>
      </c>
      <c r="K33" s="304">
        <f t="shared" si="9"/>
        <v>0</v>
      </c>
      <c r="L33" s="1685" t="s">
        <v>68</v>
      </c>
      <c r="M33" s="1673">
        <f>SUM(M27:M32)</f>
        <v>0</v>
      </c>
      <c r="N33" s="1628">
        <f>SUM(N27:N32)</f>
        <v>3000</v>
      </c>
      <c r="O33" s="1628">
        <f>SUM(O27:O31)</f>
        <v>3000</v>
      </c>
      <c r="P33" s="1628">
        <f t="shared" ref="P33:T33" si="10">SUM(P27:P31)</f>
        <v>0</v>
      </c>
      <c r="Q33" s="1628">
        <f t="shared" si="10"/>
        <v>0</v>
      </c>
      <c r="R33" s="1628">
        <f t="shared" si="10"/>
        <v>0</v>
      </c>
      <c r="S33" s="1628">
        <f t="shared" si="10"/>
        <v>3000</v>
      </c>
      <c r="T33" s="1644">
        <f t="shared" si="10"/>
        <v>3000</v>
      </c>
    </row>
    <row r="34" spans="1:20" x14ac:dyDescent="0.2">
      <c r="A34" s="1651"/>
      <c r="B34" s="1667">
        <f t="shared" si="0"/>
        <v>24</v>
      </c>
      <c r="C34" s="104" t="s">
        <v>51</v>
      </c>
      <c r="D34" s="100">
        <f>SUM(D32:D33)</f>
        <v>42645</v>
      </c>
      <c r="E34" s="100">
        <f>SUM(E32:E33)</f>
        <v>77500</v>
      </c>
      <c r="F34" s="100">
        <f>SUM(D34:E34)</f>
        <v>120145</v>
      </c>
      <c r="G34" s="100">
        <f>G32+G33</f>
        <v>0</v>
      </c>
      <c r="H34" s="100">
        <f t="shared" ref="H34:K34" si="11">H32+H33</f>
        <v>5378</v>
      </c>
      <c r="I34" s="100">
        <f t="shared" si="11"/>
        <v>42645</v>
      </c>
      <c r="J34" s="100">
        <f t="shared" si="11"/>
        <v>82878</v>
      </c>
      <c r="K34" s="1648">
        <f t="shared" si="11"/>
        <v>125523</v>
      </c>
      <c r="L34" s="100" t="s">
        <v>69</v>
      </c>
      <c r="M34" s="100">
        <f>M24+M33</f>
        <v>160874</v>
      </c>
      <c r="N34" s="225">
        <f>N24+N33</f>
        <v>297236</v>
      </c>
      <c r="O34" s="225">
        <f>O24+O33</f>
        <v>458110</v>
      </c>
      <c r="P34" s="225">
        <f t="shared" ref="P34:T34" si="12">P24+P33</f>
        <v>2253</v>
      </c>
      <c r="Q34" s="225">
        <f t="shared" si="12"/>
        <v>1109</v>
      </c>
      <c r="R34" s="225">
        <f t="shared" si="12"/>
        <v>163127</v>
      </c>
      <c r="S34" s="225">
        <f t="shared" si="12"/>
        <v>298345</v>
      </c>
      <c r="T34" s="1645">
        <f t="shared" si="12"/>
        <v>461472</v>
      </c>
    </row>
    <row r="35" spans="1:20" x14ac:dyDescent="0.2">
      <c r="A35" s="1651"/>
      <c r="B35" s="1667">
        <f t="shared" si="0"/>
        <v>25</v>
      </c>
      <c r="C35" s="1622"/>
      <c r="D35" s="97"/>
      <c r="E35" s="97"/>
      <c r="F35" s="97"/>
      <c r="G35" s="97"/>
      <c r="H35" s="97"/>
      <c r="I35" s="97"/>
      <c r="J35" s="97"/>
      <c r="K35" s="305"/>
      <c r="L35" s="97"/>
      <c r="M35" s="97"/>
      <c r="N35" s="177"/>
      <c r="O35" s="177"/>
      <c r="P35" s="177"/>
      <c r="Q35" s="177"/>
      <c r="R35" s="176"/>
      <c r="S35" s="176"/>
      <c r="T35" s="1651"/>
    </row>
    <row r="36" spans="1:20" x14ac:dyDescent="0.2">
      <c r="A36" s="1651"/>
      <c r="B36" s="1667">
        <f t="shared" si="0"/>
        <v>26</v>
      </c>
      <c r="C36" s="1622"/>
      <c r="D36" s="97"/>
      <c r="E36" s="97"/>
      <c r="F36" s="97"/>
      <c r="G36" s="97"/>
      <c r="H36" s="97"/>
      <c r="I36" s="97"/>
      <c r="J36" s="97"/>
      <c r="K36" s="305"/>
      <c r="L36" s="1673"/>
      <c r="M36" s="1673"/>
      <c r="N36" s="1628"/>
      <c r="O36" s="1628"/>
      <c r="P36" s="177"/>
      <c r="Q36" s="177"/>
      <c r="R36" s="176"/>
      <c r="S36" s="176"/>
      <c r="T36" s="1651"/>
    </row>
    <row r="37" spans="1:20" s="11" customFormat="1" x14ac:dyDescent="0.2">
      <c r="A37" s="1653"/>
      <c r="B37" s="1667">
        <f t="shared" si="0"/>
        <v>27</v>
      </c>
      <c r="C37" s="1622"/>
      <c r="D37" s="97"/>
      <c r="E37" s="97"/>
      <c r="F37" s="97"/>
      <c r="G37" s="97"/>
      <c r="H37" s="97"/>
      <c r="I37" s="97"/>
      <c r="J37" s="97"/>
      <c r="K37" s="305"/>
      <c r="L37" s="97"/>
      <c r="M37" s="97"/>
      <c r="N37" s="177"/>
      <c r="O37" s="177"/>
      <c r="P37" s="225"/>
      <c r="Q37" s="225"/>
      <c r="R37" s="536"/>
      <c r="S37" s="536"/>
      <c r="T37" s="1653"/>
    </row>
    <row r="38" spans="1:20" s="11" customFormat="1" x14ac:dyDescent="0.2">
      <c r="A38" s="1653"/>
      <c r="B38" s="1667">
        <f t="shared" si="0"/>
        <v>28</v>
      </c>
      <c r="C38" s="1621" t="s">
        <v>53</v>
      </c>
      <c r="D38" s="1621"/>
      <c r="E38" s="1621"/>
      <c r="F38" s="1621"/>
      <c r="G38" s="1621"/>
      <c r="H38" s="1621"/>
      <c r="I38" s="1621"/>
      <c r="J38" s="1621"/>
      <c r="K38" s="339"/>
      <c r="L38" s="1621" t="s">
        <v>33</v>
      </c>
      <c r="M38" s="100"/>
      <c r="N38" s="225"/>
      <c r="O38" s="225"/>
      <c r="P38" s="225"/>
      <c r="Q38" s="225"/>
      <c r="R38" s="536"/>
      <c r="S38" s="536"/>
      <c r="T38" s="1653"/>
    </row>
    <row r="39" spans="1:20" s="11" customFormat="1" x14ac:dyDescent="0.2">
      <c r="A39" s="1653"/>
      <c r="B39" s="1667">
        <f t="shared" si="0"/>
        <v>29</v>
      </c>
      <c r="C39" s="1634" t="s">
        <v>665</v>
      </c>
      <c r="D39" s="1621"/>
      <c r="E39" s="1621"/>
      <c r="F39" s="1621"/>
      <c r="G39" s="1621"/>
      <c r="H39" s="1621"/>
      <c r="I39" s="1621"/>
      <c r="J39" s="1621"/>
      <c r="K39" s="339"/>
      <c r="L39" s="1634" t="s">
        <v>4</v>
      </c>
      <c r="M39" s="100"/>
      <c r="N39" s="536"/>
      <c r="O39" s="536"/>
      <c r="P39" s="225"/>
      <c r="Q39" s="225"/>
      <c r="R39" s="536"/>
      <c r="S39" s="536"/>
      <c r="T39" s="1653"/>
    </row>
    <row r="40" spans="1:20" s="11" customFormat="1" x14ac:dyDescent="0.2">
      <c r="A40" s="1653"/>
      <c r="B40" s="1667">
        <f t="shared" si="0"/>
        <v>30</v>
      </c>
      <c r="C40" s="95" t="s">
        <v>920</v>
      </c>
      <c r="D40" s="1621"/>
      <c r="E40" s="1621"/>
      <c r="F40" s="1621"/>
      <c r="G40" s="1621"/>
      <c r="H40" s="1621"/>
      <c r="I40" s="1621"/>
      <c r="J40" s="1621"/>
      <c r="K40" s="339"/>
      <c r="L40" s="95" t="s">
        <v>3</v>
      </c>
      <c r="M40" s="100"/>
      <c r="N40" s="225"/>
      <c r="O40" s="225"/>
      <c r="P40" s="225"/>
      <c r="Q40" s="225"/>
      <c r="R40" s="536"/>
      <c r="S40" s="536"/>
      <c r="T40" s="1653"/>
    </row>
    <row r="41" spans="1:20" x14ac:dyDescent="0.2">
      <c r="A41" s="1651"/>
      <c r="B41" s="1667">
        <f t="shared" si="0"/>
        <v>31</v>
      </c>
      <c r="C41" s="62" t="s">
        <v>667</v>
      </c>
      <c r="D41" s="1675"/>
      <c r="E41" s="1675"/>
      <c r="F41" s="1675"/>
      <c r="G41" s="1675"/>
      <c r="H41" s="1675"/>
      <c r="I41" s="1675"/>
      <c r="J41" s="1675"/>
      <c r="K41" s="1678"/>
      <c r="L41" s="62" t="s">
        <v>5</v>
      </c>
      <c r="M41" s="100"/>
      <c r="N41" s="225"/>
      <c r="O41" s="225"/>
      <c r="P41" s="177"/>
      <c r="Q41" s="177"/>
      <c r="R41" s="176"/>
      <c r="S41" s="176"/>
      <c r="T41" s="1651"/>
    </row>
    <row r="42" spans="1:20" x14ac:dyDescent="0.2">
      <c r="A42" s="1651"/>
      <c r="B42" s="1667">
        <f t="shared" si="0"/>
        <v>32</v>
      </c>
      <c r="C42" s="62" t="s">
        <v>200</v>
      </c>
      <c r="D42" s="62"/>
      <c r="E42" s="62"/>
      <c r="F42" s="62"/>
      <c r="G42" s="62"/>
      <c r="H42" s="62"/>
      <c r="I42" s="62"/>
      <c r="J42" s="62"/>
      <c r="K42" s="308"/>
      <c r="L42" s="62" t="s">
        <v>6</v>
      </c>
      <c r="M42" s="100"/>
      <c r="N42" s="225"/>
      <c r="O42" s="225"/>
      <c r="P42" s="177"/>
      <c r="Q42" s="177"/>
      <c r="R42" s="176"/>
      <c r="S42" s="176"/>
      <c r="T42" s="1651"/>
    </row>
    <row r="43" spans="1:20" x14ac:dyDescent="0.2">
      <c r="A43" s="1651"/>
      <c r="B43" s="1667">
        <f t="shared" si="0"/>
        <v>33</v>
      </c>
      <c r="C43" s="1640" t="s">
        <v>201</v>
      </c>
      <c r="D43" s="62">
        <v>0</v>
      </c>
      <c r="E43" s="62"/>
      <c r="F43" s="62">
        <f>D43+E43</f>
        <v>0</v>
      </c>
      <c r="G43" s="62">
        <v>12805</v>
      </c>
      <c r="H43" s="62"/>
      <c r="I43" s="62">
        <f>D43+G43</f>
        <v>12805</v>
      </c>
      <c r="J43" s="62">
        <f>E43+H43</f>
        <v>0</v>
      </c>
      <c r="K43" s="308">
        <f>I43+J43</f>
        <v>12805</v>
      </c>
      <c r="L43" s="62" t="s">
        <v>7</v>
      </c>
      <c r="M43" s="100"/>
      <c r="N43" s="225"/>
      <c r="O43" s="225"/>
      <c r="P43" s="177"/>
      <c r="Q43" s="177"/>
      <c r="R43" s="176"/>
      <c r="S43" s="176"/>
      <c r="T43" s="1651"/>
    </row>
    <row r="44" spans="1:20" x14ac:dyDescent="0.2">
      <c r="A44" s="1651"/>
      <c r="B44" s="1667">
        <f t="shared" si="0"/>
        <v>34</v>
      </c>
      <c r="C44" s="1640" t="s">
        <v>917</v>
      </c>
      <c r="D44" s="62"/>
      <c r="E44" s="62"/>
      <c r="F44" s="62"/>
      <c r="G44" s="62"/>
      <c r="H44" s="62"/>
      <c r="I44" s="62"/>
      <c r="J44" s="62"/>
      <c r="K44" s="308"/>
      <c r="L44" s="62"/>
      <c r="M44" s="100"/>
      <c r="N44" s="225"/>
      <c r="O44" s="225"/>
      <c r="P44" s="177"/>
      <c r="Q44" s="177"/>
      <c r="R44" s="176"/>
      <c r="S44" s="176"/>
      <c r="T44" s="1651"/>
    </row>
    <row r="45" spans="1:20" x14ac:dyDescent="0.2">
      <c r="A45" s="1651"/>
      <c r="B45" s="1667">
        <f t="shared" si="0"/>
        <v>35</v>
      </c>
      <c r="C45" s="62" t="s">
        <v>668</v>
      </c>
      <c r="D45" s="62"/>
      <c r="E45" s="62"/>
      <c r="F45" s="62"/>
      <c r="G45" s="62"/>
      <c r="H45" s="62"/>
      <c r="I45" s="62"/>
      <c r="J45" s="62"/>
      <c r="K45" s="308"/>
      <c r="L45" s="62" t="s">
        <v>8</v>
      </c>
      <c r="M45" s="100"/>
      <c r="N45" s="225"/>
      <c r="O45" s="177"/>
      <c r="P45" s="177"/>
      <c r="Q45" s="177"/>
      <c r="R45" s="176"/>
      <c r="S45" s="176"/>
      <c r="T45" s="1651"/>
    </row>
    <row r="46" spans="1:20" x14ac:dyDescent="0.2">
      <c r="A46" s="1651"/>
      <c r="B46" s="1667">
        <f t="shared" si="0"/>
        <v>36</v>
      </c>
      <c r="C46" s="62" t="s">
        <v>669</v>
      </c>
      <c r="D46" s="1621"/>
      <c r="E46" s="1621"/>
      <c r="F46" s="1621"/>
      <c r="G46" s="1621"/>
      <c r="H46" s="1621"/>
      <c r="I46" s="1621"/>
      <c r="J46" s="1621"/>
      <c r="K46" s="339"/>
      <c r="L46" s="62" t="s">
        <v>9</v>
      </c>
      <c r="M46" s="100"/>
      <c r="N46" s="225"/>
      <c r="O46" s="177"/>
      <c r="P46" s="177"/>
      <c r="Q46" s="177"/>
      <c r="R46" s="176"/>
      <c r="S46" s="176"/>
      <c r="T46" s="1651"/>
    </row>
    <row r="47" spans="1:20" x14ac:dyDescent="0.2">
      <c r="A47" s="1651"/>
      <c r="B47" s="1667">
        <f t="shared" si="0"/>
        <v>37</v>
      </c>
      <c r="C47" s="62" t="s">
        <v>204</v>
      </c>
      <c r="D47" s="62"/>
      <c r="E47" s="62"/>
      <c r="F47" s="62"/>
      <c r="G47" s="62"/>
      <c r="H47" s="62"/>
      <c r="I47" s="62"/>
      <c r="J47" s="62"/>
      <c r="K47" s="308"/>
      <c r="L47" s="62" t="s">
        <v>10</v>
      </c>
      <c r="M47" s="97"/>
      <c r="N47" s="177"/>
      <c r="O47" s="177"/>
      <c r="P47" s="177"/>
      <c r="Q47" s="177"/>
      <c r="R47" s="176"/>
      <c r="S47" s="176"/>
      <c r="T47" s="1651"/>
    </row>
    <row r="48" spans="1:20" x14ac:dyDescent="0.2">
      <c r="A48" s="1651"/>
      <c r="B48" s="1667">
        <f t="shared" si="0"/>
        <v>38</v>
      </c>
      <c r="C48" s="1640" t="s">
        <v>205</v>
      </c>
      <c r="D48" s="170">
        <f>M24-(D32+D43)</f>
        <v>118229</v>
      </c>
      <c r="E48" s="170">
        <f>N24-(E32+E43)</f>
        <v>216736</v>
      </c>
      <c r="F48" s="170">
        <f>O24-(F32+F43)</f>
        <v>334965</v>
      </c>
      <c r="G48" s="170">
        <f t="shared" ref="G48:K48" si="13">P24-(G32+G43)</f>
        <v>-10552</v>
      </c>
      <c r="H48" s="170">
        <f t="shared" si="13"/>
        <v>-4269</v>
      </c>
      <c r="I48" s="170">
        <f t="shared" si="13"/>
        <v>107677</v>
      </c>
      <c r="J48" s="170">
        <f t="shared" si="13"/>
        <v>212467</v>
      </c>
      <c r="K48" s="321">
        <f t="shared" si="13"/>
        <v>320144</v>
      </c>
      <c r="L48" s="62" t="s">
        <v>11</v>
      </c>
      <c r="M48" s="97"/>
      <c r="N48" s="177"/>
      <c r="O48" s="177"/>
      <c r="P48" s="177"/>
      <c r="Q48" s="177"/>
      <c r="R48" s="176"/>
      <c r="S48" s="176"/>
      <c r="T48" s="1651"/>
    </row>
    <row r="49" spans="1:20" x14ac:dyDescent="0.2">
      <c r="A49" s="1651"/>
      <c r="B49" s="1667">
        <f t="shared" si="0"/>
        <v>39</v>
      </c>
      <c r="C49" s="1640" t="s">
        <v>206</v>
      </c>
      <c r="D49" s="62">
        <f>M33-D33</f>
        <v>0</v>
      </c>
      <c r="E49" s="62">
        <f>N33-E33</f>
        <v>3000</v>
      </c>
      <c r="F49" s="62">
        <f>O33-F33</f>
        <v>3000</v>
      </c>
      <c r="G49" s="62">
        <f t="shared" ref="G49:K49" si="14">P33-G33</f>
        <v>0</v>
      </c>
      <c r="H49" s="62">
        <f t="shared" si="14"/>
        <v>0</v>
      </c>
      <c r="I49" s="62">
        <f t="shared" si="14"/>
        <v>0</v>
      </c>
      <c r="J49" s="62">
        <f t="shared" si="14"/>
        <v>3000</v>
      </c>
      <c r="K49" s="308">
        <f t="shared" si="14"/>
        <v>3000</v>
      </c>
      <c r="L49" s="62" t="s">
        <v>12</v>
      </c>
      <c r="M49" s="97"/>
      <c r="N49" s="177"/>
      <c r="O49" s="177"/>
      <c r="P49" s="177"/>
      <c r="Q49" s="177"/>
      <c r="R49" s="176"/>
      <c r="S49" s="176"/>
      <c r="T49" s="1651"/>
    </row>
    <row r="50" spans="1:20" x14ac:dyDescent="0.2">
      <c r="A50" s="1651"/>
      <c r="B50" s="1667">
        <f t="shared" si="0"/>
        <v>40</v>
      </c>
      <c r="C50" s="62" t="s">
        <v>1</v>
      </c>
      <c r="D50" s="62"/>
      <c r="E50" s="62"/>
      <c r="F50" s="62"/>
      <c r="G50" s="62"/>
      <c r="H50" s="62"/>
      <c r="I50" s="62"/>
      <c r="J50" s="62"/>
      <c r="K50" s="308"/>
      <c r="L50" s="62" t="s">
        <v>13</v>
      </c>
      <c r="M50" s="97"/>
      <c r="N50" s="177"/>
      <c r="O50" s="177"/>
      <c r="P50" s="177"/>
      <c r="Q50" s="177"/>
      <c r="R50" s="176"/>
      <c r="S50" s="176"/>
      <c r="T50" s="1651"/>
    </row>
    <row r="51" spans="1:20" x14ac:dyDescent="0.2">
      <c r="A51" s="1651"/>
      <c r="B51" s="1667">
        <f t="shared" si="0"/>
        <v>41</v>
      </c>
      <c r="C51" s="62"/>
      <c r="D51" s="62"/>
      <c r="E51" s="62"/>
      <c r="F51" s="62"/>
      <c r="G51" s="62"/>
      <c r="H51" s="62"/>
      <c r="I51" s="62"/>
      <c r="J51" s="62"/>
      <c r="K51" s="308"/>
      <c r="L51" s="62" t="s">
        <v>14</v>
      </c>
      <c r="M51" s="97"/>
      <c r="N51" s="177"/>
      <c r="O51" s="177"/>
      <c r="P51" s="177"/>
      <c r="Q51" s="177"/>
      <c r="R51" s="176"/>
      <c r="S51" s="176"/>
      <c r="T51" s="1651"/>
    </row>
    <row r="52" spans="1:20" x14ac:dyDescent="0.2">
      <c r="A52" s="1651"/>
      <c r="B52" s="1667">
        <f t="shared" si="0"/>
        <v>42</v>
      </c>
      <c r="C52" s="62"/>
      <c r="D52" s="62"/>
      <c r="E52" s="62"/>
      <c r="F52" s="62"/>
      <c r="G52" s="62"/>
      <c r="H52" s="62"/>
      <c r="I52" s="62"/>
      <c r="J52" s="62"/>
      <c r="K52" s="308"/>
      <c r="L52" s="62" t="s">
        <v>15</v>
      </c>
      <c r="M52" s="97"/>
      <c r="N52" s="177"/>
      <c r="O52" s="177"/>
      <c r="P52" s="177"/>
      <c r="Q52" s="177"/>
      <c r="R52" s="176"/>
      <c r="S52" s="176"/>
      <c r="T52" s="1651"/>
    </row>
    <row r="53" spans="1:20" ht="12" thickBot="1" x14ac:dyDescent="0.25">
      <c r="A53" s="1651"/>
      <c r="B53" s="1667">
        <f t="shared" si="0"/>
        <v>43</v>
      </c>
      <c r="C53" s="104" t="s">
        <v>439</v>
      </c>
      <c r="D53" s="1621">
        <f>SUM(D39:D51)</f>
        <v>118229</v>
      </c>
      <c r="E53" s="1621">
        <f>SUM(E39:E51)</f>
        <v>219736</v>
      </c>
      <c r="F53" s="1621">
        <f>SUM(F39:F51)</f>
        <v>337965</v>
      </c>
      <c r="G53" s="1621">
        <f t="shared" ref="G53:K53" si="15">SUM(G39:G51)</f>
        <v>2253</v>
      </c>
      <c r="H53" s="1621">
        <f t="shared" si="15"/>
        <v>-4269</v>
      </c>
      <c r="I53" s="1621">
        <f t="shared" si="15"/>
        <v>120482</v>
      </c>
      <c r="J53" s="1621">
        <f t="shared" si="15"/>
        <v>215467</v>
      </c>
      <c r="K53" s="339">
        <f t="shared" si="15"/>
        <v>335949</v>
      </c>
      <c r="L53" s="1621" t="s">
        <v>432</v>
      </c>
      <c r="M53" s="100">
        <f>SUM(M39:M52)</f>
        <v>0</v>
      </c>
      <c r="N53" s="225">
        <f>SUM(N39:N52)</f>
        <v>0</v>
      </c>
      <c r="O53" s="225">
        <f>SUM(O39:O52)</f>
        <v>0</v>
      </c>
      <c r="P53" s="225">
        <f t="shared" ref="P53:T53" si="16">SUM(P39:P52)</f>
        <v>0</v>
      </c>
      <c r="Q53" s="225">
        <f t="shared" si="16"/>
        <v>0</v>
      </c>
      <c r="R53" s="225">
        <f t="shared" si="16"/>
        <v>0</v>
      </c>
      <c r="S53" s="225">
        <f t="shared" si="16"/>
        <v>0</v>
      </c>
      <c r="T53" s="1703">
        <f t="shared" si="16"/>
        <v>0</v>
      </c>
    </row>
    <row r="54" spans="1:20" ht="12" thickBot="1" x14ac:dyDescent="0.25">
      <c r="B54" s="602">
        <f t="shared" si="0"/>
        <v>44</v>
      </c>
      <c r="C54" s="1668" t="s">
        <v>434</v>
      </c>
      <c r="D54" s="597">
        <f>D34+D53</f>
        <v>160874</v>
      </c>
      <c r="E54" s="1704">
        <f>E34+E53</f>
        <v>297236</v>
      </c>
      <c r="F54" s="1705">
        <f>F34+F53</f>
        <v>458110</v>
      </c>
      <c r="G54" s="597">
        <f t="shared" ref="G54:K54" si="17">G34+G53</f>
        <v>2253</v>
      </c>
      <c r="H54" s="597">
        <f t="shared" si="17"/>
        <v>1109</v>
      </c>
      <c r="I54" s="597">
        <f t="shared" si="17"/>
        <v>163127</v>
      </c>
      <c r="J54" s="597">
        <f t="shared" si="17"/>
        <v>298345</v>
      </c>
      <c r="K54" s="1706">
        <f t="shared" si="17"/>
        <v>461472</v>
      </c>
      <c r="L54" s="1668" t="s">
        <v>433</v>
      </c>
      <c r="M54" s="597">
        <f>M34+M53</f>
        <v>160874</v>
      </c>
      <c r="N54" s="600">
        <f>N34+N53</f>
        <v>297236</v>
      </c>
      <c r="O54" s="600">
        <f>O34+O53</f>
        <v>458110</v>
      </c>
      <c r="P54" s="600">
        <f t="shared" ref="P54:T54" si="18">P34+P53</f>
        <v>2253</v>
      </c>
      <c r="Q54" s="600">
        <f t="shared" si="18"/>
        <v>1109</v>
      </c>
      <c r="R54" s="600">
        <f t="shared" si="18"/>
        <v>163127</v>
      </c>
      <c r="S54" s="600">
        <f t="shared" si="18"/>
        <v>298345</v>
      </c>
      <c r="T54" s="1700">
        <f t="shared" si="18"/>
        <v>461472</v>
      </c>
    </row>
    <row r="55" spans="1:20" x14ac:dyDescent="0.2">
      <c r="C55" s="106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10"/>
      <c r="O55" s="110"/>
      <c r="P55" s="10"/>
    </row>
    <row r="56" spans="1:20" x14ac:dyDescent="0.2">
      <c r="P56" s="10"/>
    </row>
  </sheetData>
  <sheetProtection selectLockedCells="1" selectUnlockedCells="1"/>
  <mergeCells count="16">
    <mergeCell ref="C1:T1"/>
    <mergeCell ref="D8:K8"/>
    <mergeCell ref="P9:Q9"/>
    <mergeCell ref="R9:T9"/>
    <mergeCell ref="M8:T8"/>
    <mergeCell ref="C7:T7"/>
    <mergeCell ref="B6:T6"/>
    <mergeCell ref="B8:B10"/>
    <mergeCell ref="C8:C9"/>
    <mergeCell ref="L8:L9"/>
    <mergeCell ref="D9:F9"/>
    <mergeCell ref="M9:O9"/>
    <mergeCell ref="G9:H9"/>
    <mergeCell ref="I9:K9"/>
    <mergeCell ref="B5:T5"/>
    <mergeCell ref="B4:T4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7355B-23AF-4657-BF86-6D8A0DE4315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C00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R31" sqref="R3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248" customWidth="1"/>
    <col min="5" max="5" width="10.42578125" style="248" bestFit="1" customWidth="1"/>
    <col min="6" max="9" width="9.7109375" style="248" customWidth="1"/>
    <col min="10" max="10" width="10.140625" style="248" customWidth="1"/>
    <col min="11" max="14" width="9.7109375" style="248" customWidth="1"/>
    <col min="15" max="15" width="11.5703125" style="248" customWidth="1"/>
    <col min="16" max="16" width="10.140625" style="16" customWidth="1"/>
    <col min="17" max="16384" width="9.140625" style="16"/>
  </cols>
  <sheetData>
    <row r="1" spans="1:33" ht="12.75" customHeight="1" x14ac:dyDescent="0.25">
      <c r="B1" s="1974" t="s">
        <v>1349</v>
      </c>
      <c r="C1" s="1974"/>
      <c r="D1" s="1974"/>
      <c r="E1" s="1974"/>
      <c r="F1" s="1974"/>
      <c r="G1" s="1974"/>
      <c r="H1" s="1974"/>
      <c r="I1" s="1974"/>
      <c r="J1" s="1974"/>
      <c r="K1" s="1974"/>
      <c r="L1" s="1974"/>
      <c r="M1" s="1974"/>
      <c r="N1" s="1974"/>
      <c r="O1" s="1974"/>
      <c r="P1" s="556"/>
      <c r="Q1" s="556"/>
      <c r="R1" s="556"/>
      <c r="S1" s="556"/>
      <c r="T1" s="556"/>
      <c r="U1" s="556"/>
      <c r="V1" s="556"/>
      <c r="W1" s="556"/>
      <c r="X1" s="556"/>
      <c r="Y1" s="556"/>
      <c r="Z1" s="556"/>
      <c r="AA1" s="556"/>
      <c r="AB1" s="556"/>
      <c r="AC1" s="556"/>
      <c r="AD1" s="556"/>
      <c r="AE1" s="556"/>
      <c r="AF1" s="556"/>
      <c r="AG1" s="556"/>
    </row>
    <row r="2" spans="1:33" ht="14.1" customHeight="1" x14ac:dyDescent="0.25">
      <c r="A2" s="29"/>
      <c r="B2" s="1972" t="s">
        <v>86</v>
      </c>
      <c r="C2" s="1972"/>
      <c r="D2" s="1972"/>
      <c r="E2" s="1972"/>
      <c r="F2" s="1972"/>
      <c r="G2" s="1972"/>
      <c r="H2" s="1972"/>
      <c r="I2" s="1972"/>
      <c r="J2" s="1972"/>
      <c r="K2" s="1972"/>
      <c r="L2" s="1972"/>
      <c r="M2" s="1972"/>
      <c r="N2" s="1972"/>
      <c r="O2" s="1972"/>
    </row>
    <row r="3" spans="1:33" ht="14.1" customHeight="1" x14ac:dyDescent="0.25">
      <c r="A3" s="29"/>
      <c r="B3" s="1972" t="s">
        <v>1327</v>
      </c>
      <c r="C3" s="1972"/>
      <c r="D3" s="1972"/>
      <c r="E3" s="1972"/>
      <c r="F3" s="1972"/>
      <c r="G3" s="1972"/>
      <c r="H3" s="1972"/>
      <c r="I3" s="1972"/>
      <c r="J3" s="1972"/>
      <c r="K3" s="1972"/>
      <c r="L3" s="1972"/>
      <c r="M3" s="1972"/>
      <c r="N3" s="1972"/>
      <c r="O3" s="1972"/>
    </row>
    <row r="4" spans="1:33" ht="14.1" customHeight="1" x14ac:dyDescent="0.25">
      <c r="A4" s="29"/>
      <c r="B4" s="859"/>
      <c r="C4" s="860"/>
      <c r="D4" s="860"/>
      <c r="E4" s="860"/>
      <c r="F4" s="860"/>
      <c r="G4" s="860"/>
      <c r="H4" s="860"/>
      <c r="I4" s="860"/>
      <c r="J4" s="860"/>
      <c r="K4" s="860"/>
      <c r="L4" s="860"/>
      <c r="M4" s="860"/>
      <c r="N4" s="860"/>
      <c r="O4" s="860"/>
    </row>
    <row r="5" spans="1:33" ht="15" customHeight="1" x14ac:dyDescent="0.25">
      <c r="A5" s="1973"/>
      <c r="B5" s="861" t="s">
        <v>57</v>
      </c>
      <c r="C5" s="862" t="s">
        <v>58</v>
      </c>
      <c r="D5" s="862" t="s">
        <v>59</v>
      </c>
      <c r="E5" s="862" t="s">
        <v>60</v>
      </c>
      <c r="F5" s="862" t="s">
        <v>461</v>
      </c>
      <c r="G5" s="862" t="s">
        <v>462</v>
      </c>
      <c r="H5" s="862" t="s">
        <v>463</v>
      </c>
      <c r="I5" s="862" t="s">
        <v>580</v>
      </c>
      <c r="J5" s="862" t="s">
        <v>588</v>
      </c>
      <c r="K5" s="862" t="s">
        <v>589</v>
      </c>
      <c r="L5" s="862" t="s">
        <v>590</v>
      </c>
      <c r="M5" s="862" t="s">
        <v>591</v>
      </c>
      <c r="N5" s="862" t="s">
        <v>592</v>
      </c>
      <c r="O5" s="862" t="s">
        <v>593</v>
      </c>
    </row>
    <row r="6" spans="1:33" ht="12.75" customHeight="1" x14ac:dyDescent="0.25">
      <c r="A6" s="1973"/>
      <c r="B6" s="858" t="s">
        <v>85</v>
      </c>
      <c r="C6" s="863" t="s">
        <v>594</v>
      </c>
      <c r="D6" s="863" t="s">
        <v>595</v>
      </c>
      <c r="E6" s="863" t="s">
        <v>596</v>
      </c>
      <c r="F6" s="863" t="s">
        <v>597</v>
      </c>
      <c r="G6" s="863" t="s">
        <v>598</v>
      </c>
      <c r="H6" s="863" t="s">
        <v>599</v>
      </c>
      <c r="I6" s="863" t="s">
        <v>600</v>
      </c>
      <c r="J6" s="863" t="s">
        <v>601</v>
      </c>
      <c r="K6" s="863" t="s">
        <v>602</v>
      </c>
      <c r="L6" s="863" t="s">
        <v>603</v>
      </c>
      <c r="M6" s="863" t="s">
        <v>604</v>
      </c>
      <c r="N6" s="863" t="s">
        <v>605</v>
      </c>
      <c r="O6" s="863" t="s">
        <v>518</v>
      </c>
    </row>
    <row r="7" spans="1:33" s="29" customFormat="1" ht="12.75" customHeight="1" x14ac:dyDescent="0.25">
      <c r="A7" s="21" t="s">
        <v>470</v>
      </c>
      <c r="B7" s="31" t="s">
        <v>634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</row>
    <row r="8" spans="1:33" s="29" customFormat="1" ht="15.75" customHeight="1" x14ac:dyDescent="0.25">
      <c r="A8" s="21" t="s">
        <v>478</v>
      </c>
      <c r="B8" s="29" t="s">
        <v>628</v>
      </c>
      <c r="C8" s="164">
        <f>O8/12</f>
        <v>48057.333333333336</v>
      </c>
      <c r="D8" s="164">
        <f>C8</f>
        <v>48057.333333333336</v>
      </c>
      <c r="E8" s="164">
        <f t="shared" ref="E8:N8" si="0">D8</f>
        <v>48057.333333333336</v>
      </c>
      <c r="F8" s="164">
        <f t="shared" si="0"/>
        <v>48057.333333333336</v>
      </c>
      <c r="G8" s="164">
        <f t="shared" si="0"/>
        <v>48057.333333333336</v>
      </c>
      <c r="H8" s="164">
        <f t="shared" si="0"/>
        <v>48057.333333333336</v>
      </c>
      <c r="I8" s="164">
        <f t="shared" si="0"/>
        <v>48057.333333333336</v>
      </c>
      <c r="J8" s="164">
        <f t="shared" si="0"/>
        <v>48057.333333333336</v>
      </c>
      <c r="K8" s="164">
        <f t="shared" si="0"/>
        <v>48057.333333333336</v>
      </c>
      <c r="L8" s="164">
        <f t="shared" si="0"/>
        <v>48057.333333333336</v>
      </c>
      <c r="M8" s="164">
        <f t="shared" si="0"/>
        <v>48057.333333333336</v>
      </c>
      <c r="N8" s="164">
        <f t="shared" si="0"/>
        <v>48057.333333333336</v>
      </c>
      <c r="O8" s="164">
        <f>Össz.önkor.mérleg.!F11</f>
        <v>576688</v>
      </c>
      <c r="P8" s="32"/>
    </row>
    <row r="9" spans="1:33" s="29" customFormat="1" ht="16.5" customHeight="1" x14ac:dyDescent="0.25">
      <c r="A9" s="21" t="s">
        <v>479</v>
      </c>
      <c r="B9" s="29" t="s">
        <v>629</v>
      </c>
      <c r="C9" s="164">
        <f>O9/12</f>
        <v>14092.5</v>
      </c>
      <c r="D9" s="164">
        <f>C9</f>
        <v>14092.5</v>
      </c>
      <c r="E9" s="164">
        <f t="shared" ref="E9:N9" si="1">D9</f>
        <v>14092.5</v>
      </c>
      <c r="F9" s="164">
        <f t="shared" si="1"/>
        <v>14092.5</v>
      </c>
      <c r="G9" s="164">
        <f t="shared" si="1"/>
        <v>14092.5</v>
      </c>
      <c r="H9" s="164">
        <f t="shared" si="1"/>
        <v>14092.5</v>
      </c>
      <c r="I9" s="164">
        <f t="shared" si="1"/>
        <v>14092.5</v>
      </c>
      <c r="J9" s="164">
        <f t="shared" si="1"/>
        <v>14092.5</v>
      </c>
      <c r="K9" s="164">
        <f t="shared" si="1"/>
        <v>14092.5</v>
      </c>
      <c r="L9" s="164">
        <f t="shared" si="1"/>
        <v>14092.5</v>
      </c>
      <c r="M9" s="164">
        <f t="shared" si="1"/>
        <v>14092.5</v>
      </c>
      <c r="N9" s="164">
        <f t="shared" si="1"/>
        <v>14092.5</v>
      </c>
      <c r="O9" s="164">
        <f>Össz.önkor.mérleg.!F13</f>
        <v>169110</v>
      </c>
      <c r="P9" s="32"/>
    </row>
    <row r="10" spans="1:33" s="29" customFormat="1" ht="15.75" customHeight="1" x14ac:dyDescent="0.25">
      <c r="A10" s="21" t="s">
        <v>480</v>
      </c>
      <c r="B10" s="29" t="s">
        <v>444</v>
      </c>
      <c r="C10" s="164">
        <f>O10/12</f>
        <v>63425</v>
      </c>
      <c r="D10" s="164">
        <f>C10</f>
        <v>63425</v>
      </c>
      <c r="E10" s="164">
        <f t="shared" ref="E10:N10" si="2">D10</f>
        <v>63425</v>
      </c>
      <c r="F10" s="164">
        <f t="shared" si="2"/>
        <v>63425</v>
      </c>
      <c r="G10" s="164">
        <f t="shared" si="2"/>
        <v>63425</v>
      </c>
      <c r="H10" s="164">
        <f t="shared" si="2"/>
        <v>63425</v>
      </c>
      <c r="I10" s="164">
        <f t="shared" si="2"/>
        <v>63425</v>
      </c>
      <c r="J10" s="164">
        <f t="shared" si="2"/>
        <v>63425</v>
      </c>
      <c r="K10" s="164">
        <f t="shared" si="2"/>
        <v>63425</v>
      </c>
      <c r="L10" s="164">
        <f t="shared" si="2"/>
        <v>63425</v>
      </c>
      <c r="M10" s="164">
        <f t="shared" si="2"/>
        <v>63425</v>
      </c>
      <c r="N10" s="164">
        <f t="shared" si="2"/>
        <v>63425</v>
      </c>
      <c r="O10" s="164">
        <f>Össz.önkor.mérleg.!F17</f>
        <v>761100</v>
      </c>
      <c r="P10" s="32"/>
    </row>
    <row r="11" spans="1:33" s="30" customFormat="1" ht="18" customHeight="1" x14ac:dyDescent="0.25">
      <c r="A11" s="21" t="s">
        <v>481</v>
      </c>
      <c r="B11" s="30" t="s">
        <v>630</v>
      </c>
      <c r="C11" s="164">
        <f>O11/12</f>
        <v>98230.916666666672</v>
      </c>
      <c r="D11" s="164">
        <f>C11</f>
        <v>98230.916666666672</v>
      </c>
      <c r="E11" s="164">
        <f t="shared" ref="E11:N11" si="3">D11</f>
        <v>98230.916666666672</v>
      </c>
      <c r="F11" s="164">
        <f t="shared" si="3"/>
        <v>98230.916666666672</v>
      </c>
      <c r="G11" s="164">
        <f t="shared" si="3"/>
        <v>98230.916666666672</v>
      </c>
      <c r="H11" s="164">
        <f t="shared" si="3"/>
        <v>98230.916666666672</v>
      </c>
      <c r="I11" s="164">
        <f t="shared" si="3"/>
        <v>98230.916666666672</v>
      </c>
      <c r="J11" s="164">
        <f t="shared" si="3"/>
        <v>98230.916666666672</v>
      </c>
      <c r="K11" s="164">
        <f t="shared" si="3"/>
        <v>98230.916666666672</v>
      </c>
      <c r="L11" s="164">
        <f t="shared" si="3"/>
        <v>98230.916666666672</v>
      </c>
      <c r="M11" s="164">
        <f t="shared" si="3"/>
        <v>98230.916666666672</v>
      </c>
      <c r="N11" s="164">
        <f t="shared" si="3"/>
        <v>98230.916666666672</v>
      </c>
      <c r="O11" s="164">
        <f>Össz.önkor.mérleg.!F20</f>
        <v>1178771</v>
      </c>
      <c r="P11" s="32"/>
    </row>
    <row r="12" spans="1:33" s="29" customFormat="1" ht="13.5" customHeight="1" x14ac:dyDescent="0.25">
      <c r="A12" s="21" t="s">
        <v>482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>
        <f t="shared" ref="O12:O18" si="4">SUM(C12:N12)</f>
        <v>0</v>
      </c>
      <c r="P12" s="32"/>
    </row>
    <row r="13" spans="1:33" s="29" customFormat="1" ht="15" customHeight="1" x14ac:dyDescent="0.25">
      <c r="A13" s="21" t="s">
        <v>483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>
        <f t="shared" si="4"/>
        <v>0</v>
      </c>
      <c r="P13" s="32"/>
    </row>
    <row r="14" spans="1:33" s="31" customFormat="1" ht="15.75" customHeight="1" x14ac:dyDescent="0.25">
      <c r="A14" s="21" t="s">
        <v>484</v>
      </c>
      <c r="B14" s="864" t="s">
        <v>606</v>
      </c>
      <c r="C14" s="865">
        <f>SUM(C8:C13)</f>
        <v>223805.75</v>
      </c>
      <c r="D14" s="865">
        <f>SUM(D8:D12)</f>
        <v>223805.75</v>
      </c>
      <c r="E14" s="865">
        <f>SUM(E8:E12)</f>
        <v>223805.75</v>
      </c>
      <c r="F14" s="865">
        <f>SUM(F8:F13)</f>
        <v>223805.75</v>
      </c>
      <c r="G14" s="865">
        <f>SUM(G8:G13)</f>
        <v>223805.75</v>
      </c>
      <c r="H14" s="865">
        <f t="shared" ref="H14:N14" si="5">SUM(H8:H12)</f>
        <v>223805.75</v>
      </c>
      <c r="I14" s="865">
        <f t="shared" si="5"/>
        <v>223805.75</v>
      </c>
      <c r="J14" s="865">
        <f t="shared" si="5"/>
        <v>223805.75</v>
      </c>
      <c r="K14" s="865">
        <f t="shared" si="5"/>
        <v>223805.75</v>
      </c>
      <c r="L14" s="865">
        <f t="shared" si="5"/>
        <v>223805.75</v>
      </c>
      <c r="M14" s="865">
        <f t="shared" si="5"/>
        <v>223805.75</v>
      </c>
      <c r="N14" s="865">
        <f t="shared" si="5"/>
        <v>223805.75</v>
      </c>
      <c r="O14" s="866">
        <f>SUM(O8:O13)</f>
        <v>2685669</v>
      </c>
      <c r="P14" s="33"/>
    </row>
    <row r="15" spans="1:33" s="29" customFormat="1" ht="15.75" customHeight="1" x14ac:dyDescent="0.25">
      <c r="A15" s="21" t="s">
        <v>485</v>
      </c>
      <c r="B15" s="29" t="s">
        <v>631</v>
      </c>
      <c r="C15" s="164"/>
      <c r="D15" s="164"/>
      <c r="E15" s="164"/>
      <c r="F15" s="164"/>
      <c r="G15" s="867"/>
      <c r="H15" s="867"/>
      <c r="I15" s="867"/>
      <c r="J15" s="867"/>
      <c r="K15" s="867"/>
      <c r="L15" s="867"/>
      <c r="M15" s="867"/>
      <c r="N15" s="867"/>
      <c r="O15" s="166">
        <f>Össz.önkor.mérleg.!F24</f>
        <v>2028</v>
      </c>
      <c r="P15" s="32"/>
    </row>
    <row r="16" spans="1:33" s="29" customFormat="1" ht="15" customHeight="1" x14ac:dyDescent="0.25">
      <c r="A16" s="21" t="s">
        <v>519</v>
      </c>
      <c r="B16" s="29" t="s">
        <v>632</v>
      </c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6">
        <v>0</v>
      </c>
      <c r="P16" s="32"/>
    </row>
    <row r="17" spans="1:256" s="29" customFormat="1" ht="16.5" customHeight="1" x14ac:dyDescent="0.25">
      <c r="A17" s="21" t="s">
        <v>520</v>
      </c>
      <c r="B17" s="29" t="s">
        <v>551</v>
      </c>
      <c r="C17" s="164">
        <f>O17/12</f>
        <v>250.5</v>
      </c>
      <c r="D17" s="164">
        <f>C17</f>
        <v>250.5</v>
      </c>
      <c r="E17" s="164">
        <f t="shared" ref="E17:N17" si="6">D17</f>
        <v>250.5</v>
      </c>
      <c r="F17" s="164">
        <f t="shared" si="6"/>
        <v>250.5</v>
      </c>
      <c r="G17" s="164">
        <f t="shared" si="6"/>
        <v>250.5</v>
      </c>
      <c r="H17" s="164">
        <f t="shared" si="6"/>
        <v>250.5</v>
      </c>
      <c r="I17" s="164">
        <f t="shared" si="6"/>
        <v>250.5</v>
      </c>
      <c r="J17" s="164">
        <f t="shared" si="6"/>
        <v>250.5</v>
      </c>
      <c r="K17" s="164">
        <f t="shared" si="6"/>
        <v>250.5</v>
      </c>
      <c r="L17" s="164">
        <f t="shared" si="6"/>
        <v>250.5</v>
      </c>
      <c r="M17" s="164">
        <f t="shared" si="6"/>
        <v>250.5</v>
      </c>
      <c r="N17" s="164">
        <f t="shared" si="6"/>
        <v>250.5</v>
      </c>
      <c r="O17" s="166">
        <f>Össz.önkor.mérleg.!F30</f>
        <v>3006</v>
      </c>
      <c r="P17" s="32"/>
    </row>
    <row r="18" spans="1:256" s="30" customFormat="1" ht="15" customHeight="1" x14ac:dyDescent="0.25">
      <c r="A18" s="21" t="s">
        <v>521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6">
        <f t="shared" si="4"/>
        <v>0</v>
      </c>
      <c r="P18" s="32"/>
    </row>
    <row r="19" spans="1:256" s="35" customFormat="1" ht="16.5" customHeight="1" x14ac:dyDescent="0.25">
      <c r="A19" s="21" t="s">
        <v>522</v>
      </c>
      <c r="B19" s="868" t="s">
        <v>607</v>
      </c>
      <c r="C19" s="869">
        <f>SUM(C15:C18)</f>
        <v>250.5</v>
      </c>
      <c r="D19" s="869">
        <f>SUM(D15:D18)</f>
        <v>250.5</v>
      </c>
      <c r="E19" s="869">
        <f>SUM(E15:E18)</f>
        <v>250.5</v>
      </c>
      <c r="F19" s="869">
        <f t="shared" ref="F19:M19" si="7">SUM(F15:F18)</f>
        <v>250.5</v>
      </c>
      <c r="G19" s="869">
        <f t="shared" si="7"/>
        <v>250.5</v>
      </c>
      <c r="H19" s="869">
        <f t="shared" si="7"/>
        <v>250.5</v>
      </c>
      <c r="I19" s="869">
        <f t="shared" si="7"/>
        <v>250.5</v>
      </c>
      <c r="J19" s="869">
        <f t="shared" si="7"/>
        <v>250.5</v>
      </c>
      <c r="K19" s="869">
        <f t="shared" si="7"/>
        <v>250.5</v>
      </c>
      <c r="L19" s="869">
        <f t="shared" si="7"/>
        <v>250.5</v>
      </c>
      <c r="M19" s="869">
        <f t="shared" si="7"/>
        <v>250.5</v>
      </c>
      <c r="N19" s="869">
        <f>SUM(N15:N18)</f>
        <v>250.5</v>
      </c>
      <c r="O19" s="870">
        <f>SUM(O15:O18)</f>
        <v>5034</v>
      </c>
      <c r="P19" s="34"/>
    </row>
    <row r="20" spans="1:256" s="31" customFormat="1" ht="16.5" customHeight="1" x14ac:dyDescent="0.25">
      <c r="A20" s="21" t="s">
        <v>523</v>
      </c>
      <c r="B20" s="35" t="s">
        <v>633</v>
      </c>
      <c r="C20" s="167"/>
      <c r="D20" s="167"/>
      <c r="E20" s="167"/>
      <c r="F20" s="167"/>
      <c r="G20" s="167"/>
      <c r="H20" s="165"/>
      <c r="I20" s="165"/>
      <c r="J20" s="165"/>
      <c r="K20" s="165"/>
      <c r="L20" s="165"/>
      <c r="M20" s="165"/>
      <c r="N20" s="165"/>
      <c r="O20" s="166">
        <f>SUM(C20:N20)</f>
        <v>0</v>
      </c>
      <c r="P20" s="33"/>
    </row>
    <row r="21" spans="1:256" s="29" customFormat="1" ht="15.75" customHeight="1" x14ac:dyDescent="0.25">
      <c r="A21" s="21" t="s">
        <v>524</v>
      </c>
      <c r="B21" s="30" t="s">
        <v>451</v>
      </c>
      <c r="C21" s="165">
        <f>O21/12</f>
        <v>107746.25</v>
      </c>
      <c r="D21" s="165">
        <f>C21</f>
        <v>107746.25</v>
      </c>
      <c r="E21" s="165">
        <f t="shared" ref="E21:N21" si="8">D21</f>
        <v>107746.25</v>
      </c>
      <c r="F21" s="165">
        <f t="shared" si="8"/>
        <v>107746.25</v>
      </c>
      <c r="G21" s="165">
        <f t="shared" si="8"/>
        <v>107746.25</v>
      </c>
      <c r="H21" s="165">
        <f t="shared" si="8"/>
        <v>107746.25</v>
      </c>
      <c r="I21" s="165">
        <f t="shared" si="8"/>
        <v>107746.25</v>
      </c>
      <c r="J21" s="165">
        <f t="shared" si="8"/>
        <v>107746.25</v>
      </c>
      <c r="K21" s="165">
        <f t="shared" si="8"/>
        <v>107746.25</v>
      </c>
      <c r="L21" s="165">
        <f t="shared" si="8"/>
        <v>107746.25</v>
      </c>
      <c r="M21" s="165">
        <f t="shared" si="8"/>
        <v>107746.25</v>
      </c>
      <c r="N21" s="165">
        <f t="shared" si="8"/>
        <v>107746.25</v>
      </c>
      <c r="O21" s="166">
        <f>Össz.önkor.mérleg.!F54</f>
        <v>1292955</v>
      </c>
      <c r="P21" s="32"/>
    </row>
    <row r="22" spans="1:256" s="31" customFormat="1" ht="16.5" customHeight="1" x14ac:dyDescent="0.25">
      <c r="A22" s="21" t="s">
        <v>525</v>
      </c>
      <c r="B22" s="871" t="s">
        <v>608</v>
      </c>
      <c r="C22" s="872">
        <f t="shared" ref="C22:N22" si="9">C19+C14+C20+C21</f>
        <v>331802.5</v>
      </c>
      <c r="D22" s="872">
        <f t="shared" si="9"/>
        <v>331802.5</v>
      </c>
      <c r="E22" s="872">
        <f t="shared" si="9"/>
        <v>331802.5</v>
      </c>
      <c r="F22" s="872">
        <f t="shared" si="9"/>
        <v>331802.5</v>
      </c>
      <c r="G22" s="872">
        <f t="shared" si="9"/>
        <v>331802.5</v>
      </c>
      <c r="H22" s="872">
        <f t="shared" si="9"/>
        <v>331802.5</v>
      </c>
      <c r="I22" s="872">
        <f t="shared" si="9"/>
        <v>331802.5</v>
      </c>
      <c r="J22" s="872">
        <f t="shared" si="9"/>
        <v>331802.5</v>
      </c>
      <c r="K22" s="872">
        <f t="shared" si="9"/>
        <v>331802.5</v>
      </c>
      <c r="L22" s="872">
        <f t="shared" si="9"/>
        <v>331802.5</v>
      </c>
      <c r="M22" s="872">
        <f t="shared" si="9"/>
        <v>331802.5</v>
      </c>
      <c r="N22" s="872">
        <f t="shared" si="9"/>
        <v>331802.5</v>
      </c>
      <c r="O22" s="873">
        <f>O14+O21+O19</f>
        <v>3983658</v>
      </c>
      <c r="P22" s="33"/>
    </row>
    <row r="23" spans="1:256" s="15" customFormat="1" ht="15" customHeight="1" x14ac:dyDescent="0.25">
      <c r="A23" s="21" t="s">
        <v>526</v>
      </c>
      <c r="B23" s="31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</row>
    <row r="24" spans="1:256" s="31" customFormat="1" ht="12.75" customHeight="1" x14ac:dyDescent="0.25">
      <c r="A24" s="21" t="s">
        <v>528</v>
      </c>
      <c r="B24" s="31" t="s">
        <v>65</v>
      </c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</row>
    <row r="25" spans="1:256" s="29" customFormat="1" ht="15.75" customHeight="1" x14ac:dyDescent="0.25">
      <c r="A25" s="21" t="s">
        <v>529</v>
      </c>
      <c r="B25" s="29" t="s">
        <v>452</v>
      </c>
      <c r="C25" s="164">
        <f t="shared" ref="C25:C32" si="10">O25/12</f>
        <v>79656.75</v>
      </c>
      <c r="D25" s="164">
        <f>C25</f>
        <v>79656.75</v>
      </c>
      <c r="E25" s="164">
        <f t="shared" ref="E25:N25" si="11">D25</f>
        <v>79656.75</v>
      </c>
      <c r="F25" s="164">
        <f t="shared" si="11"/>
        <v>79656.75</v>
      </c>
      <c r="G25" s="164">
        <f t="shared" si="11"/>
        <v>79656.75</v>
      </c>
      <c r="H25" s="164">
        <f t="shared" si="11"/>
        <v>79656.75</v>
      </c>
      <c r="I25" s="164">
        <f t="shared" si="11"/>
        <v>79656.75</v>
      </c>
      <c r="J25" s="164">
        <f t="shared" si="11"/>
        <v>79656.75</v>
      </c>
      <c r="K25" s="164">
        <f t="shared" si="11"/>
        <v>79656.75</v>
      </c>
      <c r="L25" s="164">
        <f t="shared" si="11"/>
        <v>79656.75</v>
      </c>
      <c r="M25" s="164">
        <f t="shared" si="11"/>
        <v>79656.75</v>
      </c>
      <c r="N25" s="164">
        <f t="shared" si="11"/>
        <v>79656.75</v>
      </c>
      <c r="O25" s="166">
        <f>Össz.önkor.mérleg.!O10</f>
        <v>955881</v>
      </c>
      <c r="P25" s="32"/>
    </row>
    <row r="26" spans="1:256" s="29" customFormat="1" ht="17.25" customHeight="1" x14ac:dyDescent="0.25">
      <c r="A26" s="21" t="s">
        <v>530</v>
      </c>
      <c r="B26" s="29" t="s">
        <v>453</v>
      </c>
      <c r="C26" s="164">
        <f t="shared" si="10"/>
        <v>15764.5</v>
      </c>
      <c r="D26" s="164">
        <f t="shared" ref="D26:N32" si="12">C26</f>
        <v>15764.5</v>
      </c>
      <c r="E26" s="164">
        <f t="shared" si="12"/>
        <v>15764.5</v>
      </c>
      <c r="F26" s="164">
        <f t="shared" si="12"/>
        <v>15764.5</v>
      </c>
      <c r="G26" s="164">
        <f t="shared" si="12"/>
        <v>15764.5</v>
      </c>
      <c r="H26" s="164">
        <f t="shared" si="12"/>
        <v>15764.5</v>
      </c>
      <c r="I26" s="164">
        <f t="shared" si="12"/>
        <v>15764.5</v>
      </c>
      <c r="J26" s="164">
        <f t="shared" si="12"/>
        <v>15764.5</v>
      </c>
      <c r="K26" s="164">
        <f t="shared" si="12"/>
        <v>15764.5</v>
      </c>
      <c r="L26" s="164">
        <f t="shared" si="12"/>
        <v>15764.5</v>
      </c>
      <c r="M26" s="164">
        <f t="shared" si="12"/>
        <v>15764.5</v>
      </c>
      <c r="N26" s="164">
        <f t="shared" si="12"/>
        <v>15764.5</v>
      </c>
      <c r="O26" s="166">
        <f>Össz.önkor.mérleg.!O11</f>
        <v>189174</v>
      </c>
      <c r="P26" s="32"/>
    </row>
    <row r="27" spans="1:256" s="29" customFormat="1" ht="13.5" customHeight="1" x14ac:dyDescent="0.25">
      <c r="A27" s="21" t="s">
        <v>531</v>
      </c>
      <c r="B27" s="29" t="s">
        <v>454</v>
      </c>
      <c r="C27" s="164">
        <f t="shared" si="10"/>
        <v>99722</v>
      </c>
      <c r="D27" s="164">
        <f t="shared" si="12"/>
        <v>99722</v>
      </c>
      <c r="E27" s="164">
        <f t="shared" si="12"/>
        <v>99722</v>
      </c>
      <c r="F27" s="164">
        <f t="shared" si="12"/>
        <v>99722</v>
      </c>
      <c r="G27" s="164">
        <f t="shared" si="12"/>
        <v>99722</v>
      </c>
      <c r="H27" s="164">
        <f t="shared" si="12"/>
        <v>99722</v>
      </c>
      <c r="I27" s="164">
        <f t="shared" si="12"/>
        <v>99722</v>
      </c>
      <c r="J27" s="164">
        <f t="shared" si="12"/>
        <v>99722</v>
      </c>
      <c r="K27" s="164">
        <f t="shared" si="12"/>
        <v>99722</v>
      </c>
      <c r="L27" s="164">
        <f t="shared" si="12"/>
        <v>99722</v>
      </c>
      <c r="M27" s="164">
        <f t="shared" si="12"/>
        <v>99722</v>
      </c>
      <c r="N27" s="164">
        <f t="shared" si="12"/>
        <v>99722</v>
      </c>
      <c r="O27" s="166">
        <f>Össz.önkor.mérleg.!O12</f>
        <v>1196664</v>
      </c>
      <c r="P27" s="32"/>
    </row>
    <row r="28" spans="1:256" s="29" customFormat="1" ht="15" customHeight="1" x14ac:dyDescent="0.25">
      <c r="A28" s="21" t="s">
        <v>532</v>
      </c>
      <c r="B28" s="29" t="s">
        <v>609</v>
      </c>
      <c r="C28" s="164">
        <f t="shared" si="10"/>
        <v>1386.6666666666667</v>
      </c>
      <c r="D28" s="164">
        <f t="shared" si="12"/>
        <v>1386.6666666666667</v>
      </c>
      <c r="E28" s="164">
        <f t="shared" si="12"/>
        <v>1386.6666666666667</v>
      </c>
      <c r="F28" s="164">
        <f t="shared" si="12"/>
        <v>1386.6666666666667</v>
      </c>
      <c r="G28" s="164">
        <f t="shared" si="12"/>
        <v>1386.6666666666667</v>
      </c>
      <c r="H28" s="164">
        <f t="shared" si="12"/>
        <v>1386.6666666666667</v>
      </c>
      <c r="I28" s="164">
        <f t="shared" si="12"/>
        <v>1386.6666666666667</v>
      </c>
      <c r="J28" s="164">
        <f t="shared" si="12"/>
        <v>1386.6666666666667</v>
      </c>
      <c r="K28" s="164">
        <f t="shared" si="12"/>
        <v>1386.6666666666667</v>
      </c>
      <c r="L28" s="164">
        <f t="shared" si="12"/>
        <v>1386.6666666666667</v>
      </c>
      <c r="M28" s="164">
        <f t="shared" si="12"/>
        <v>1386.6666666666667</v>
      </c>
      <c r="N28" s="164">
        <f t="shared" si="12"/>
        <v>1386.6666666666667</v>
      </c>
      <c r="O28" s="166">
        <f>Össz.önkor.mérleg.!O14</f>
        <v>16640</v>
      </c>
      <c r="P28" s="32"/>
      <c r="IV28" s="32"/>
    </row>
    <row r="29" spans="1:256" s="29" customFormat="1" ht="15" customHeight="1" x14ac:dyDescent="0.25">
      <c r="A29" s="21" t="s">
        <v>533</v>
      </c>
      <c r="B29" s="29" t="s">
        <v>259</v>
      </c>
      <c r="C29" s="164">
        <v>38</v>
      </c>
      <c r="D29" s="164">
        <f t="shared" si="12"/>
        <v>38</v>
      </c>
      <c r="E29" s="164">
        <f t="shared" si="12"/>
        <v>38</v>
      </c>
      <c r="F29" s="164">
        <f t="shared" si="12"/>
        <v>38</v>
      </c>
      <c r="G29" s="164">
        <f t="shared" si="12"/>
        <v>38</v>
      </c>
      <c r="H29" s="164">
        <f t="shared" si="12"/>
        <v>38</v>
      </c>
      <c r="I29" s="164">
        <f t="shared" si="12"/>
        <v>38</v>
      </c>
      <c r="J29" s="164">
        <f t="shared" si="12"/>
        <v>38</v>
      </c>
      <c r="K29" s="164">
        <f t="shared" si="12"/>
        <v>38</v>
      </c>
      <c r="L29" s="164">
        <f t="shared" si="12"/>
        <v>38</v>
      </c>
      <c r="M29" s="164">
        <f t="shared" si="12"/>
        <v>38</v>
      </c>
      <c r="N29" s="164">
        <f t="shared" si="12"/>
        <v>38</v>
      </c>
      <c r="O29" s="166">
        <f>Össz.önkor.mérleg.!O19</f>
        <v>0</v>
      </c>
      <c r="P29" s="32"/>
    </row>
    <row r="30" spans="1:256" s="29" customFormat="1" ht="12.75" customHeight="1" x14ac:dyDescent="0.25">
      <c r="A30" s="21" t="s">
        <v>534</v>
      </c>
      <c r="B30" s="29" t="s">
        <v>455</v>
      </c>
      <c r="C30" s="164">
        <v>3993</v>
      </c>
      <c r="D30" s="164">
        <f t="shared" si="12"/>
        <v>3993</v>
      </c>
      <c r="E30" s="164">
        <f t="shared" si="12"/>
        <v>3993</v>
      </c>
      <c r="F30" s="164">
        <f t="shared" si="12"/>
        <v>3993</v>
      </c>
      <c r="G30" s="164">
        <f t="shared" si="12"/>
        <v>3993</v>
      </c>
      <c r="H30" s="164">
        <f t="shared" si="12"/>
        <v>3993</v>
      </c>
      <c r="I30" s="164">
        <f t="shared" si="12"/>
        <v>3993</v>
      </c>
      <c r="J30" s="164">
        <f t="shared" si="12"/>
        <v>3993</v>
      </c>
      <c r="K30" s="164">
        <f t="shared" si="12"/>
        <v>3993</v>
      </c>
      <c r="L30" s="164">
        <f t="shared" si="12"/>
        <v>3993</v>
      </c>
      <c r="M30" s="164">
        <f t="shared" si="12"/>
        <v>3993</v>
      </c>
      <c r="N30" s="164">
        <f t="shared" si="12"/>
        <v>3993</v>
      </c>
      <c r="O30" s="166">
        <f>Össz.önkor.mérleg.!O17</f>
        <v>120691</v>
      </c>
      <c r="P30" s="32"/>
    </row>
    <row r="31" spans="1:256" s="29" customFormat="1" ht="15.75" customHeight="1" x14ac:dyDescent="0.25">
      <c r="A31" s="21" t="s">
        <v>535</v>
      </c>
      <c r="B31" s="29" t="s">
        <v>456</v>
      </c>
      <c r="C31" s="164">
        <f t="shared" si="10"/>
        <v>25785.833333333332</v>
      </c>
      <c r="D31" s="164">
        <f t="shared" si="12"/>
        <v>25785.833333333332</v>
      </c>
      <c r="E31" s="164">
        <f t="shared" si="12"/>
        <v>25785.833333333332</v>
      </c>
      <c r="F31" s="164">
        <f t="shared" si="12"/>
        <v>25785.833333333332</v>
      </c>
      <c r="G31" s="164">
        <f t="shared" si="12"/>
        <v>25785.833333333332</v>
      </c>
      <c r="H31" s="164">
        <f t="shared" si="12"/>
        <v>25785.833333333332</v>
      </c>
      <c r="I31" s="164">
        <f t="shared" si="12"/>
        <v>25785.833333333332</v>
      </c>
      <c r="J31" s="164">
        <f t="shared" si="12"/>
        <v>25785.833333333332</v>
      </c>
      <c r="K31" s="164">
        <f t="shared" si="12"/>
        <v>25785.833333333332</v>
      </c>
      <c r="L31" s="164">
        <f t="shared" si="12"/>
        <v>25785.833333333332</v>
      </c>
      <c r="M31" s="164">
        <f t="shared" si="12"/>
        <v>25785.833333333332</v>
      </c>
      <c r="N31" s="164">
        <f t="shared" si="12"/>
        <v>25785.833333333332</v>
      </c>
      <c r="O31" s="166">
        <f>Össz.önkor.mérleg.!O18</f>
        <v>309430</v>
      </c>
      <c r="P31" s="32"/>
    </row>
    <row r="32" spans="1:256" s="29" customFormat="1" ht="15" customHeight="1" x14ac:dyDescent="0.25">
      <c r="A32" s="21" t="s">
        <v>552</v>
      </c>
      <c r="B32" s="29" t="s">
        <v>637</v>
      </c>
      <c r="C32" s="164">
        <f t="shared" si="10"/>
        <v>29436.416666666668</v>
      </c>
      <c r="D32" s="164">
        <f t="shared" si="12"/>
        <v>29436.416666666668</v>
      </c>
      <c r="E32" s="164">
        <f t="shared" si="12"/>
        <v>29436.416666666668</v>
      </c>
      <c r="F32" s="164">
        <f t="shared" si="12"/>
        <v>29436.416666666668</v>
      </c>
      <c r="G32" s="164">
        <f t="shared" si="12"/>
        <v>29436.416666666668</v>
      </c>
      <c r="H32" s="164">
        <f t="shared" si="12"/>
        <v>29436.416666666668</v>
      </c>
      <c r="I32" s="164">
        <f t="shared" si="12"/>
        <v>29436.416666666668</v>
      </c>
      <c r="J32" s="164">
        <f t="shared" si="12"/>
        <v>29436.416666666668</v>
      </c>
      <c r="K32" s="164">
        <f t="shared" si="12"/>
        <v>29436.416666666668</v>
      </c>
      <c r="L32" s="164">
        <f t="shared" si="12"/>
        <v>29436.416666666668</v>
      </c>
      <c r="M32" s="164">
        <f t="shared" si="12"/>
        <v>29436.416666666668</v>
      </c>
      <c r="N32" s="164">
        <f t="shared" si="12"/>
        <v>29436.416666666668</v>
      </c>
      <c r="O32" s="166">
        <f>Össz.önkor.mérleg.!O20+Össz.önkor.mérleg.!O21</f>
        <v>353237</v>
      </c>
      <c r="P32" s="32"/>
    </row>
    <row r="33" spans="1:16" s="30" customFormat="1" ht="15.75" customHeight="1" x14ac:dyDescent="0.25">
      <c r="A33" s="21" t="s">
        <v>553</v>
      </c>
      <c r="B33" s="874" t="s">
        <v>610</v>
      </c>
      <c r="C33" s="869">
        <f>SUM(C25:C32)</f>
        <v>255783.16666666666</v>
      </c>
      <c r="D33" s="869">
        <f>SUM(D25:D32)</f>
        <v>255783.16666666666</v>
      </c>
      <c r="E33" s="869">
        <f t="shared" ref="E33:N33" si="13">SUM(E25:E32)</f>
        <v>255783.16666666666</v>
      </c>
      <c r="F33" s="869">
        <f t="shared" si="13"/>
        <v>255783.16666666666</v>
      </c>
      <c r="G33" s="869">
        <f t="shared" si="13"/>
        <v>255783.16666666666</v>
      </c>
      <c r="H33" s="869">
        <f t="shared" si="13"/>
        <v>255783.16666666666</v>
      </c>
      <c r="I33" s="869">
        <f t="shared" si="13"/>
        <v>255783.16666666666</v>
      </c>
      <c r="J33" s="869">
        <f t="shared" si="13"/>
        <v>255783.16666666666</v>
      </c>
      <c r="K33" s="869">
        <f t="shared" si="13"/>
        <v>255783.16666666666</v>
      </c>
      <c r="L33" s="869">
        <f t="shared" si="13"/>
        <v>255783.16666666666</v>
      </c>
      <c r="M33" s="869">
        <f t="shared" si="13"/>
        <v>255783.16666666666</v>
      </c>
      <c r="N33" s="869">
        <f t="shared" si="13"/>
        <v>255783.16666666666</v>
      </c>
      <c r="O33" s="870">
        <f>SUM(O25:O32)</f>
        <v>3141717</v>
      </c>
      <c r="P33" s="400"/>
    </row>
    <row r="34" spans="1:16" s="30" customFormat="1" ht="15" customHeight="1" x14ac:dyDescent="0.25">
      <c r="A34" s="21" t="s">
        <v>554</v>
      </c>
      <c r="B34" s="30" t="s">
        <v>611</v>
      </c>
      <c r="C34" s="165">
        <f t="shared" ref="C34:C39" si="14">O34/12</f>
        <v>235054.66666666666</v>
      </c>
      <c r="D34" s="165">
        <f>C34</f>
        <v>235054.66666666666</v>
      </c>
      <c r="E34" s="165">
        <f t="shared" ref="E34:N34" si="15">D34</f>
        <v>235054.66666666666</v>
      </c>
      <c r="F34" s="165">
        <f t="shared" si="15"/>
        <v>235054.66666666666</v>
      </c>
      <c r="G34" s="165">
        <f t="shared" si="15"/>
        <v>235054.66666666666</v>
      </c>
      <c r="H34" s="165">
        <f t="shared" si="15"/>
        <v>235054.66666666666</v>
      </c>
      <c r="I34" s="165">
        <f t="shared" si="15"/>
        <v>235054.66666666666</v>
      </c>
      <c r="J34" s="165">
        <f t="shared" si="15"/>
        <v>235054.66666666666</v>
      </c>
      <c r="K34" s="165">
        <f t="shared" si="15"/>
        <v>235054.66666666666</v>
      </c>
      <c r="L34" s="165">
        <f t="shared" si="15"/>
        <v>235054.66666666666</v>
      </c>
      <c r="M34" s="165">
        <f t="shared" si="15"/>
        <v>235054.66666666666</v>
      </c>
      <c r="N34" s="165">
        <f t="shared" si="15"/>
        <v>235054.66666666666</v>
      </c>
      <c r="O34" s="167">
        <f>Össz.önkor.mérleg.!O27</f>
        <v>2820656</v>
      </c>
      <c r="P34" s="400"/>
    </row>
    <row r="35" spans="1:16" s="30" customFormat="1" ht="15" customHeight="1" x14ac:dyDescent="0.25">
      <c r="A35" s="21" t="s">
        <v>555</v>
      </c>
      <c r="B35" s="30" t="s">
        <v>474</v>
      </c>
      <c r="C35" s="165">
        <f t="shared" si="14"/>
        <v>2472.0833333333335</v>
      </c>
      <c r="D35" s="165">
        <f t="shared" ref="D35:N39" si="16">C35</f>
        <v>2472.0833333333335</v>
      </c>
      <c r="E35" s="165">
        <f t="shared" si="16"/>
        <v>2472.0833333333335</v>
      </c>
      <c r="F35" s="165">
        <f t="shared" si="16"/>
        <v>2472.0833333333335</v>
      </c>
      <c r="G35" s="165">
        <f t="shared" si="16"/>
        <v>2472.0833333333335</v>
      </c>
      <c r="H35" s="165">
        <f t="shared" si="16"/>
        <v>2472.0833333333335</v>
      </c>
      <c r="I35" s="165">
        <f t="shared" si="16"/>
        <v>2472.0833333333335</v>
      </c>
      <c r="J35" s="165">
        <f t="shared" si="16"/>
        <v>2472.0833333333335</v>
      </c>
      <c r="K35" s="165">
        <f t="shared" si="16"/>
        <v>2472.0833333333335</v>
      </c>
      <c r="L35" s="165">
        <f t="shared" si="16"/>
        <v>2472.0833333333335</v>
      </c>
      <c r="M35" s="165">
        <f t="shared" si="16"/>
        <v>2472.0833333333335</v>
      </c>
      <c r="N35" s="165">
        <f t="shared" si="16"/>
        <v>2472.0833333333335</v>
      </c>
      <c r="O35" s="167">
        <f>Össz.önkor.mérleg.!O28</f>
        <v>29665</v>
      </c>
      <c r="P35" s="400"/>
    </row>
    <row r="36" spans="1:16" s="30" customFormat="1" ht="15.75" customHeight="1" x14ac:dyDescent="0.25">
      <c r="A36" s="21" t="s">
        <v>556</v>
      </c>
      <c r="B36" s="30" t="s">
        <v>457</v>
      </c>
      <c r="C36" s="165">
        <f t="shared" si="14"/>
        <v>416.66666666666669</v>
      </c>
      <c r="D36" s="165">
        <f t="shared" si="16"/>
        <v>416.66666666666669</v>
      </c>
      <c r="E36" s="165">
        <f t="shared" si="16"/>
        <v>416.66666666666669</v>
      </c>
      <c r="F36" s="165">
        <f t="shared" si="16"/>
        <v>416.66666666666669</v>
      </c>
      <c r="G36" s="165">
        <f t="shared" si="16"/>
        <v>416.66666666666669</v>
      </c>
      <c r="H36" s="165">
        <f t="shared" si="16"/>
        <v>416.66666666666669</v>
      </c>
      <c r="I36" s="165">
        <f t="shared" si="16"/>
        <v>416.66666666666669</v>
      </c>
      <c r="J36" s="165">
        <f t="shared" si="16"/>
        <v>416.66666666666669</v>
      </c>
      <c r="K36" s="165">
        <f t="shared" si="16"/>
        <v>416.66666666666669</v>
      </c>
      <c r="L36" s="165">
        <f t="shared" si="16"/>
        <v>416.66666666666669</v>
      </c>
      <c r="M36" s="165">
        <f t="shared" si="16"/>
        <v>416.66666666666669</v>
      </c>
      <c r="N36" s="165">
        <f t="shared" si="16"/>
        <v>416.66666666666669</v>
      </c>
      <c r="O36" s="167">
        <v>5000</v>
      </c>
    </row>
    <row r="37" spans="1:16" s="30" customFormat="1" ht="15.75" customHeight="1" x14ac:dyDescent="0.25">
      <c r="A37" s="21" t="s">
        <v>557</v>
      </c>
      <c r="B37" s="29" t="s">
        <v>635</v>
      </c>
      <c r="C37" s="165">
        <f t="shared" si="14"/>
        <v>0</v>
      </c>
      <c r="D37" s="165">
        <f t="shared" si="16"/>
        <v>0</v>
      </c>
      <c r="E37" s="165">
        <f t="shared" si="16"/>
        <v>0</v>
      </c>
      <c r="F37" s="165">
        <f t="shared" si="16"/>
        <v>0</v>
      </c>
      <c r="G37" s="165">
        <f t="shared" si="16"/>
        <v>0</v>
      </c>
      <c r="H37" s="165">
        <f t="shared" si="16"/>
        <v>0</v>
      </c>
      <c r="I37" s="165">
        <f t="shared" si="16"/>
        <v>0</v>
      </c>
      <c r="J37" s="165">
        <f t="shared" si="16"/>
        <v>0</v>
      </c>
      <c r="K37" s="165">
        <f t="shared" si="16"/>
        <v>0</v>
      </c>
      <c r="L37" s="165">
        <f t="shared" si="16"/>
        <v>0</v>
      </c>
      <c r="M37" s="165">
        <f t="shared" si="16"/>
        <v>0</v>
      </c>
      <c r="N37" s="165">
        <f t="shared" si="16"/>
        <v>0</v>
      </c>
      <c r="O37" s="167">
        <f>Össz.önkor.mérleg.!O30</f>
        <v>0</v>
      </c>
    </row>
    <row r="38" spans="1:16" s="30" customFormat="1" ht="16.5" customHeight="1" x14ac:dyDescent="0.25">
      <c r="A38" s="21" t="s">
        <v>558</v>
      </c>
      <c r="B38" s="29" t="s">
        <v>636</v>
      </c>
      <c r="C38" s="165">
        <f t="shared" si="14"/>
        <v>3723.4166666666665</v>
      </c>
      <c r="D38" s="165">
        <f t="shared" si="16"/>
        <v>3723.4166666666665</v>
      </c>
      <c r="E38" s="165">
        <f t="shared" si="16"/>
        <v>3723.4166666666665</v>
      </c>
      <c r="F38" s="165">
        <f t="shared" si="16"/>
        <v>3723.4166666666665</v>
      </c>
      <c r="G38" s="165">
        <f t="shared" si="16"/>
        <v>3723.4166666666665</v>
      </c>
      <c r="H38" s="165">
        <f t="shared" si="16"/>
        <v>3723.4166666666665</v>
      </c>
      <c r="I38" s="165">
        <f t="shared" si="16"/>
        <v>3723.4166666666665</v>
      </c>
      <c r="J38" s="165">
        <f t="shared" si="16"/>
        <v>3723.4166666666665</v>
      </c>
      <c r="K38" s="165">
        <f t="shared" si="16"/>
        <v>3723.4166666666665</v>
      </c>
      <c r="L38" s="165">
        <f t="shared" si="16"/>
        <v>3723.4166666666665</v>
      </c>
      <c r="M38" s="165">
        <f t="shared" si="16"/>
        <v>3723.4166666666665</v>
      </c>
      <c r="N38" s="165">
        <f t="shared" si="16"/>
        <v>3723.4166666666665</v>
      </c>
      <c r="O38" s="167">
        <f>Össz.önkor.mérleg.!O32</f>
        <v>44681</v>
      </c>
      <c r="P38" s="400"/>
    </row>
    <row r="39" spans="1:16" s="30" customFormat="1" ht="15" customHeight="1" x14ac:dyDescent="0.25">
      <c r="A39" s="21" t="s">
        <v>559</v>
      </c>
      <c r="B39" s="29" t="s">
        <v>638</v>
      </c>
      <c r="C39" s="165">
        <f t="shared" si="14"/>
        <v>5578.25</v>
      </c>
      <c r="D39" s="165">
        <f t="shared" si="16"/>
        <v>5578.25</v>
      </c>
      <c r="E39" s="165">
        <f t="shared" si="16"/>
        <v>5578.25</v>
      </c>
      <c r="F39" s="165">
        <f t="shared" si="16"/>
        <v>5578.25</v>
      </c>
      <c r="G39" s="165">
        <f t="shared" si="16"/>
        <v>5578.25</v>
      </c>
      <c r="H39" s="165">
        <f t="shared" si="16"/>
        <v>5578.25</v>
      </c>
      <c r="I39" s="165">
        <f t="shared" si="16"/>
        <v>5578.25</v>
      </c>
      <c r="J39" s="165">
        <f t="shared" si="16"/>
        <v>5578.25</v>
      </c>
      <c r="K39" s="165">
        <f t="shared" si="16"/>
        <v>5578.25</v>
      </c>
      <c r="L39" s="165">
        <f t="shared" si="16"/>
        <v>5578.25</v>
      </c>
      <c r="M39" s="165">
        <f t="shared" si="16"/>
        <v>5578.25</v>
      </c>
      <c r="N39" s="165">
        <f t="shared" si="16"/>
        <v>5578.25</v>
      </c>
      <c r="O39" s="167">
        <f>Össz.önkor.mérleg.!O33</f>
        <v>66939</v>
      </c>
      <c r="P39" s="400"/>
    </row>
    <row r="40" spans="1:16" s="35" customFormat="1" ht="15" customHeight="1" x14ac:dyDescent="0.25">
      <c r="A40" s="21" t="s">
        <v>560</v>
      </c>
      <c r="B40" s="864" t="s">
        <v>639</v>
      </c>
      <c r="C40" s="865">
        <f t="shared" ref="C40:O40" si="17">SUM(C34:C39)</f>
        <v>247245.08333333331</v>
      </c>
      <c r="D40" s="865">
        <f t="shared" si="17"/>
        <v>247245.08333333331</v>
      </c>
      <c r="E40" s="865">
        <f t="shared" si="17"/>
        <v>247245.08333333331</v>
      </c>
      <c r="F40" s="865">
        <f t="shared" si="17"/>
        <v>247245.08333333331</v>
      </c>
      <c r="G40" s="865">
        <f t="shared" si="17"/>
        <v>247245.08333333331</v>
      </c>
      <c r="H40" s="865">
        <f t="shared" si="17"/>
        <v>247245.08333333331</v>
      </c>
      <c r="I40" s="865">
        <f t="shared" si="17"/>
        <v>247245.08333333331</v>
      </c>
      <c r="J40" s="865">
        <f t="shared" si="17"/>
        <v>247245.08333333331</v>
      </c>
      <c r="K40" s="865">
        <f t="shared" si="17"/>
        <v>247245.08333333331</v>
      </c>
      <c r="L40" s="865">
        <f t="shared" si="17"/>
        <v>247245.08333333331</v>
      </c>
      <c r="M40" s="865">
        <f t="shared" si="17"/>
        <v>247245.08333333331</v>
      </c>
      <c r="N40" s="865">
        <f t="shared" si="17"/>
        <v>247245.08333333331</v>
      </c>
      <c r="O40" s="865">
        <f t="shared" si="17"/>
        <v>2966941</v>
      </c>
      <c r="P40" s="34"/>
    </row>
    <row r="41" spans="1:16" s="35" customFormat="1" ht="15" customHeight="1" x14ac:dyDescent="0.25">
      <c r="A41" s="21" t="s">
        <v>612</v>
      </c>
      <c r="B41" s="875" t="s">
        <v>987</v>
      </c>
      <c r="C41" s="876">
        <f>O41/12</f>
        <v>3005.9166666666665</v>
      </c>
      <c r="D41" s="876">
        <f>C41</f>
        <v>3005.9166666666665</v>
      </c>
      <c r="E41" s="876">
        <f t="shared" ref="E41:N41" si="18">D41</f>
        <v>3005.9166666666665</v>
      </c>
      <c r="F41" s="876">
        <f t="shared" si="18"/>
        <v>3005.9166666666665</v>
      </c>
      <c r="G41" s="876">
        <f t="shared" si="18"/>
        <v>3005.9166666666665</v>
      </c>
      <c r="H41" s="876">
        <f t="shared" si="18"/>
        <v>3005.9166666666665</v>
      </c>
      <c r="I41" s="876">
        <f t="shared" si="18"/>
        <v>3005.9166666666665</v>
      </c>
      <c r="J41" s="876">
        <f t="shared" si="18"/>
        <v>3005.9166666666665</v>
      </c>
      <c r="K41" s="876">
        <f t="shared" si="18"/>
        <v>3005.9166666666665</v>
      </c>
      <c r="L41" s="876">
        <f t="shared" si="18"/>
        <v>3005.9166666666665</v>
      </c>
      <c r="M41" s="876">
        <f t="shared" si="18"/>
        <v>3005.9166666666665</v>
      </c>
      <c r="N41" s="876">
        <f t="shared" si="18"/>
        <v>3005.9166666666665</v>
      </c>
      <c r="O41" s="877">
        <f>Össz.önkor.mérleg.!O47</f>
        <v>36071</v>
      </c>
      <c r="P41" s="34"/>
    </row>
    <row r="42" spans="1:16" s="29" customFormat="1" ht="15.75" customHeight="1" x14ac:dyDescent="0.25">
      <c r="A42" s="21" t="s">
        <v>613</v>
      </c>
      <c r="B42" s="878" t="s">
        <v>986</v>
      </c>
      <c r="C42" s="164">
        <f>SUM(C41)</f>
        <v>3005.9166666666665</v>
      </c>
      <c r="D42" s="164">
        <f>SUM(D41)</f>
        <v>3005.9166666666665</v>
      </c>
      <c r="E42" s="164">
        <f t="shared" ref="E42:N42" si="19">SUM(E41)</f>
        <v>3005.9166666666665</v>
      </c>
      <c r="F42" s="164">
        <f t="shared" si="19"/>
        <v>3005.9166666666665</v>
      </c>
      <c r="G42" s="164">
        <f t="shared" si="19"/>
        <v>3005.9166666666665</v>
      </c>
      <c r="H42" s="164">
        <f t="shared" si="19"/>
        <v>3005.9166666666665</v>
      </c>
      <c r="I42" s="164">
        <f t="shared" si="19"/>
        <v>3005.9166666666665</v>
      </c>
      <c r="J42" s="164">
        <f t="shared" si="19"/>
        <v>3005.9166666666665</v>
      </c>
      <c r="K42" s="164">
        <f t="shared" si="19"/>
        <v>3005.9166666666665</v>
      </c>
      <c r="L42" s="164">
        <f t="shared" si="19"/>
        <v>3005.9166666666665</v>
      </c>
      <c r="M42" s="164">
        <f t="shared" si="19"/>
        <v>3005.9166666666665</v>
      </c>
      <c r="N42" s="164">
        <f t="shared" si="19"/>
        <v>3005.9166666666665</v>
      </c>
      <c r="O42" s="166">
        <f>SUM(C42:N42)</f>
        <v>36071</v>
      </c>
    </row>
    <row r="43" spans="1:16" s="31" customFormat="1" ht="16.5" customHeight="1" x14ac:dyDescent="0.25">
      <c r="A43" s="21" t="s">
        <v>614</v>
      </c>
      <c r="B43" s="871" t="s">
        <v>642</v>
      </c>
      <c r="C43" s="872">
        <f t="shared" ref="C43:N43" si="20">C40+C33+C42</f>
        <v>506034.16666666669</v>
      </c>
      <c r="D43" s="872">
        <f t="shared" si="20"/>
        <v>506034.16666666669</v>
      </c>
      <c r="E43" s="872">
        <f t="shared" si="20"/>
        <v>506034.16666666669</v>
      </c>
      <c r="F43" s="872">
        <f t="shared" si="20"/>
        <v>506034.16666666669</v>
      </c>
      <c r="G43" s="872">
        <f t="shared" si="20"/>
        <v>506034.16666666669</v>
      </c>
      <c r="H43" s="872">
        <f t="shared" si="20"/>
        <v>506034.16666666669</v>
      </c>
      <c r="I43" s="872">
        <f t="shared" si="20"/>
        <v>506034.16666666669</v>
      </c>
      <c r="J43" s="872">
        <f t="shared" si="20"/>
        <v>506034.16666666669</v>
      </c>
      <c r="K43" s="872">
        <f t="shared" si="20"/>
        <v>506034.16666666669</v>
      </c>
      <c r="L43" s="872">
        <f t="shared" si="20"/>
        <v>506034.16666666669</v>
      </c>
      <c r="M43" s="872">
        <f t="shared" si="20"/>
        <v>506034.16666666669</v>
      </c>
      <c r="N43" s="872">
        <f t="shared" si="20"/>
        <v>506034.16666666669</v>
      </c>
      <c r="O43" s="873">
        <f>O33+O40+O41</f>
        <v>6144729</v>
      </c>
      <c r="P43" s="33"/>
    </row>
    <row r="44" spans="1:16" ht="12.75" customHeight="1" x14ac:dyDescent="0.25">
      <c r="B44" s="735"/>
      <c r="C44" s="801"/>
      <c r="D44" s="801"/>
      <c r="E44" s="801"/>
      <c r="F44" s="801"/>
      <c r="G44" s="801"/>
      <c r="H44" s="801"/>
      <c r="I44" s="801"/>
      <c r="J44" s="801"/>
      <c r="K44" s="801"/>
      <c r="L44" s="801"/>
      <c r="M44" s="801"/>
      <c r="N44" s="801"/>
      <c r="O44" s="801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33CC"/>
  </sheetPr>
  <dimension ref="A1:JC111"/>
  <sheetViews>
    <sheetView workbookViewId="0">
      <pane xSplit="2" ySplit="8" topLeftCell="C73" activePane="bottomRight" state="frozen"/>
      <selection pane="topRight" activeCell="C1" sqref="C1"/>
      <selection pane="bottomLeft" activeCell="A9" sqref="A9"/>
      <selection pane="bottomRight" activeCell="P95" sqref="P95"/>
    </sheetView>
  </sheetViews>
  <sheetFormatPr defaultColWidth="9.140625" defaultRowHeight="15.75" x14ac:dyDescent="0.25"/>
  <cols>
    <col min="1" max="1" width="4.42578125" style="17" customWidth="1"/>
    <col min="2" max="2" width="38.85546875" style="23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9" width="4" style="17" customWidth="1"/>
    <col min="10" max="10" width="5" style="17" customWidth="1"/>
    <col min="11" max="11" width="5.7109375" style="17" customWidth="1"/>
    <col min="12" max="12" width="4" style="17" customWidth="1"/>
    <col min="13" max="13" width="5.7109375" style="17" customWidth="1"/>
    <col min="14" max="21" width="7.28515625" style="17" customWidth="1"/>
    <col min="22" max="22" width="6.7109375" style="17" customWidth="1"/>
    <col min="23" max="23" width="5.140625" style="17" customWidth="1"/>
    <col min="24" max="24" width="5.7109375" style="17" customWidth="1"/>
    <col min="25" max="26" width="6.7109375" style="17" customWidth="1"/>
    <col min="27" max="32" width="5.28515625" style="17" customWidth="1"/>
    <col min="33" max="33" width="5.5703125" style="17" customWidth="1"/>
    <col min="34" max="34" width="6.7109375" style="17" customWidth="1"/>
    <col min="35" max="35" width="6.85546875" style="17" customWidth="1"/>
    <col min="36" max="36" width="6.5703125" style="17" customWidth="1"/>
    <col min="37" max="45" width="7.140625" style="17" customWidth="1"/>
    <col min="46" max="46" width="7.5703125" style="17" customWidth="1"/>
    <col min="47" max="16384" width="9.140625" style="16"/>
  </cols>
  <sheetData>
    <row r="1" spans="1:48" ht="15.75" customHeight="1" x14ac:dyDescent="0.25">
      <c r="A1" s="1985" t="s">
        <v>1393</v>
      </c>
      <c r="B1" s="1986"/>
      <c r="C1" s="1986"/>
      <c r="D1" s="1986"/>
      <c r="E1" s="1986"/>
      <c r="F1" s="1986"/>
      <c r="G1" s="1986"/>
      <c r="H1" s="1986"/>
      <c r="I1" s="1986"/>
      <c r="J1" s="1986"/>
      <c r="K1" s="1986"/>
      <c r="L1" s="1986"/>
      <c r="M1" s="1986"/>
      <c r="N1" s="1986"/>
      <c r="O1" s="1986"/>
      <c r="P1" s="1986"/>
      <c r="Q1" s="1986"/>
      <c r="R1" s="1986"/>
      <c r="S1" s="1986"/>
      <c r="T1" s="1986"/>
      <c r="U1" s="1986"/>
      <c r="V1" s="1986"/>
      <c r="W1" s="1986"/>
      <c r="X1" s="1986"/>
      <c r="Y1" s="1986"/>
      <c r="Z1" s="1986"/>
      <c r="AA1" s="1986"/>
      <c r="AB1" s="1986"/>
      <c r="AC1" s="1986"/>
      <c r="AD1" s="1986"/>
      <c r="AE1" s="1986"/>
      <c r="AF1" s="1986"/>
      <c r="AG1" s="1986"/>
      <c r="AH1" s="1986"/>
      <c r="AI1" s="1986"/>
      <c r="AJ1" s="1986"/>
      <c r="AK1" s="1986"/>
      <c r="AL1" s="1986"/>
      <c r="AM1" s="1986"/>
      <c r="AN1" s="1986"/>
      <c r="AO1" s="1986"/>
      <c r="AP1" s="1986"/>
      <c r="AQ1" s="1986"/>
      <c r="AR1" s="1986"/>
      <c r="AS1" s="1986"/>
      <c r="AT1" s="1986"/>
    </row>
    <row r="2" spans="1:48" ht="15.75" customHeight="1" x14ac:dyDescent="0.25">
      <c r="A2" s="1947" t="s">
        <v>54</v>
      </c>
      <c r="B2" s="1947"/>
      <c r="C2" s="1947"/>
      <c r="D2" s="1947"/>
      <c r="E2" s="1947"/>
      <c r="F2" s="1947"/>
      <c r="G2" s="1947"/>
      <c r="H2" s="1947"/>
      <c r="I2" s="1947"/>
      <c r="J2" s="1947"/>
      <c r="K2" s="1947"/>
      <c r="L2" s="1947"/>
      <c r="M2" s="1947"/>
      <c r="N2" s="1947"/>
      <c r="O2" s="1947"/>
      <c r="P2" s="1947"/>
      <c r="Q2" s="1947"/>
      <c r="R2" s="1947"/>
      <c r="S2" s="1947"/>
      <c r="T2" s="1947"/>
      <c r="U2" s="1947"/>
      <c r="V2" s="1947"/>
      <c r="W2" s="1947"/>
      <c r="X2" s="1947"/>
      <c r="Y2" s="1947"/>
      <c r="Z2" s="1947"/>
      <c r="AA2" s="1947"/>
      <c r="AB2" s="1947"/>
      <c r="AC2" s="1947"/>
      <c r="AD2" s="1947"/>
      <c r="AE2" s="1947"/>
      <c r="AF2" s="1947"/>
      <c r="AG2" s="1947"/>
      <c r="AH2" s="1947"/>
      <c r="AI2" s="1947"/>
      <c r="AJ2" s="1947"/>
      <c r="AK2" s="1947"/>
      <c r="AL2" s="1947"/>
      <c r="AM2" s="1947"/>
      <c r="AN2" s="1947"/>
      <c r="AO2" s="1947"/>
      <c r="AP2" s="1947"/>
      <c r="AQ2" s="1947"/>
      <c r="AR2" s="1947"/>
      <c r="AS2" s="1947"/>
      <c r="AT2" s="1947"/>
    </row>
    <row r="3" spans="1:48" ht="15.75" customHeight="1" x14ac:dyDescent="0.25">
      <c r="A3" s="1947" t="s">
        <v>1321</v>
      </c>
      <c r="B3" s="1947"/>
      <c r="C3" s="1947"/>
      <c r="D3" s="1947"/>
      <c r="E3" s="1947"/>
      <c r="F3" s="1947"/>
      <c r="G3" s="1947"/>
      <c r="H3" s="1947"/>
      <c r="I3" s="1947"/>
      <c r="J3" s="1947"/>
      <c r="K3" s="1947"/>
      <c r="L3" s="1947"/>
      <c r="M3" s="1947"/>
      <c r="N3" s="1947"/>
      <c r="O3" s="1947"/>
      <c r="P3" s="1947"/>
      <c r="Q3" s="1947"/>
      <c r="R3" s="1947"/>
      <c r="S3" s="1947"/>
      <c r="T3" s="1947"/>
      <c r="U3" s="1947"/>
      <c r="V3" s="1947"/>
      <c r="W3" s="1947"/>
      <c r="X3" s="1947"/>
      <c r="Y3" s="1947"/>
      <c r="Z3" s="1947"/>
      <c r="AA3" s="1947"/>
      <c r="AB3" s="1947"/>
      <c r="AC3" s="1947"/>
      <c r="AD3" s="1947"/>
      <c r="AE3" s="1947"/>
      <c r="AF3" s="1947"/>
      <c r="AG3" s="1947"/>
      <c r="AH3" s="1947"/>
      <c r="AI3" s="1947"/>
      <c r="AJ3" s="1947"/>
      <c r="AK3" s="1947"/>
      <c r="AL3" s="1947"/>
      <c r="AM3" s="1947"/>
      <c r="AN3" s="1947"/>
      <c r="AO3" s="1947"/>
      <c r="AP3" s="1947"/>
      <c r="AQ3" s="1947"/>
      <c r="AR3" s="1947"/>
      <c r="AS3" s="1947"/>
      <c r="AT3" s="1947"/>
    </row>
    <row r="4" spans="1:48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</row>
    <row r="5" spans="1:48" ht="27.75" customHeight="1" x14ac:dyDescent="0.25">
      <c r="A5" s="1991" t="s">
        <v>70</v>
      </c>
      <c r="B5" s="39" t="s">
        <v>57</v>
      </c>
      <c r="C5" s="1987" t="s">
        <v>58</v>
      </c>
      <c r="D5" s="1987"/>
      <c r="E5" s="1987" t="s">
        <v>59</v>
      </c>
      <c r="F5" s="1987"/>
      <c r="G5" s="1987" t="s">
        <v>60</v>
      </c>
      <c r="H5" s="1987"/>
      <c r="I5" s="1987"/>
      <c r="J5" s="1987"/>
      <c r="K5" s="1987"/>
      <c r="L5" s="1988" t="s">
        <v>461</v>
      </c>
      <c r="M5" s="1988"/>
      <c r="N5" s="1987" t="s">
        <v>462</v>
      </c>
      <c r="O5" s="1987"/>
      <c r="P5" s="1987"/>
      <c r="Q5" s="1987"/>
      <c r="R5" s="1987"/>
      <c r="S5" s="1987"/>
      <c r="T5" s="1987"/>
      <c r="U5" s="1987"/>
      <c r="V5" s="1987"/>
      <c r="W5" s="1987" t="s">
        <v>463</v>
      </c>
      <c r="X5" s="1988"/>
      <c r="Y5" s="1989" t="s">
        <v>580</v>
      </c>
      <c r="Z5" s="1989"/>
      <c r="AA5" s="1989"/>
      <c r="AB5" s="1989"/>
      <c r="AC5" s="1989"/>
      <c r="AD5" s="1989"/>
      <c r="AE5" s="1989"/>
      <c r="AF5" s="1989"/>
      <c r="AG5" s="1989"/>
      <c r="AH5" s="1989"/>
      <c r="AI5" s="1987" t="s">
        <v>588</v>
      </c>
      <c r="AJ5" s="1987"/>
      <c r="AK5" s="1987" t="s">
        <v>589</v>
      </c>
      <c r="AL5" s="1987"/>
      <c r="AM5" s="1987"/>
      <c r="AN5" s="1987"/>
      <c r="AO5" s="1987"/>
      <c r="AP5" s="1987"/>
      <c r="AQ5" s="1987"/>
      <c r="AR5" s="1987"/>
      <c r="AS5" s="1987"/>
      <c r="AT5" s="1990"/>
    </row>
    <row r="6" spans="1:48" s="4" customFormat="1" ht="30.75" customHeight="1" x14ac:dyDescent="0.2">
      <c r="A6" s="1991"/>
      <c r="B6" s="1943" t="s">
        <v>644</v>
      </c>
      <c r="C6" s="1983" t="s">
        <v>645</v>
      </c>
      <c r="D6" s="1983"/>
      <c r="E6" s="1983"/>
      <c r="F6" s="1983"/>
      <c r="G6" s="1983" t="s">
        <v>646</v>
      </c>
      <c r="H6" s="1983"/>
      <c r="I6" s="1983"/>
      <c r="J6" s="1983"/>
      <c r="K6" s="1983"/>
      <c r="L6" s="1983"/>
      <c r="M6" s="1983"/>
      <c r="N6" s="1984" t="s">
        <v>647</v>
      </c>
      <c r="O6" s="1984"/>
      <c r="P6" s="1984"/>
      <c r="Q6" s="1984"/>
      <c r="R6" s="1984"/>
      <c r="S6" s="1984"/>
      <c r="T6" s="1984"/>
      <c r="U6" s="1984"/>
      <c r="V6" s="1984"/>
      <c r="W6" s="1984"/>
      <c r="X6" s="1984"/>
      <c r="Y6" s="1984" t="s">
        <v>518</v>
      </c>
      <c r="Z6" s="1984"/>
      <c r="AA6" s="1984"/>
      <c r="AB6" s="1984"/>
      <c r="AC6" s="1984"/>
      <c r="AD6" s="1984"/>
      <c r="AE6" s="1984"/>
      <c r="AF6" s="1984"/>
      <c r="AG6" s="1984"/>
      <c r="AH6" s="1984"/>
      <c r="AI6" s="1984"/>
      <c r="AJ6" s="1984"/>
      <c r="AK6" s="1977" t="s">
        <v>648</v>
      </c>
      <c r="AL6" s="1977"/>
      <c r="AM6" s="1977"/>
      <c r="AN6" s="1977"/>
      <c r="AO6" s="1977"/>
      <c r="AP6" s="1977"/>
      <c r="AQ6" s="1977"/>
      <c r="AR6" s="1977"/>
      <c r="AS6" s="1977"/>
      <c r="AT6" s="1978"/>
    </row>
    <row r="7" spans="1:48" s="4" customFormat="1" ht="40.5" customHeight="1" x14ac:dyDescent="0.2">
      <c r="A7" s="1991"/>
      <c r="B7" s="1943"/>
      <c r="C7" s="1979" t="s">
        <v>649</v>
      </c>
      <c r="D7" s="1979"/>
      <c r="E7" s="1981" t="s">
        <v>650</v>
      </c>
      <c r="F7" s="1981"/>
      <c r="G7" s="1979" t="s">
        <v>651</v>
      </c>
      <c r="H7" s="1979"/>
      <c r="I7" s="1979"/>
      <c r="J7" s="1979"/>
      <c r="K7" s="1979"/>
      <c r="L7" s="1979" t="s">
        <v>650</v>
      </c>
      <c r="M7" s="1979"/>
      <c r="N7" s="1980" t="s">
        <v>651</v>
      </c>
      <c r="O7" s="1980"/>
      <c r="P7" s="1980"/>
      <c r="Q7" s="1980"/>
      <c r="R7" s="1980"/>
      <c r="S7" s="1980"/>
      <c r="T7" s="1980"/>
      <c r="U7" s="1980"/>
      <c r="V7" s="1980"/>
      <c r="W7" s="1979" t="s">
        <v>650</v>
      </c>
      <c r="X7" s="1982"/>
      <c r="Y7" s="1980" t="s">
        <v>651</v>
      </c>
      <c r="Z7" s="1980"/>
      <c r="AA7" s="1980"/>
      <c r="AB7" s="1980"/>
      <c r="AC7" s="1980"/>
      <c r="AD7" s="1980"/>
      <c r="AE7" s="1980"/>
      <c r="AF7" s="1980"/>
      <c r="AG7" s="1980"/>
      <c r="AH7" s="1980"/>
      <c r="AI7" s="1980" t="s">
        <v>652</v>
      </c>
      <c r="AJ7" s="1980"/>
      <c r="AK7" s="1977"/>
      <c r="AL7" s="1977"/>
      <c r="AM7" s="1977"/>
      <c r="AN7" s="1977"/>
      <c r="AO7" s="1977"/>
      <c r="AP7" s="1977"/>
      <c r="AQ7" s="1977"/>
      <c r="AR7" s="1977"/>
      <c r="AS7" s="1977"/>
      <c r="AT7" s="1978"/>
    </row>
    <row r="8" spans="1:48" s="4" customFormat="1" ht="27" customHeight="1" x14ac:dyDescent="0.2">
      <c r="A8" s="1991"/>
      <c r="B8" s="1943"/>
      <c r="C8" s="40">
        <v>42736</v>
      </c>
      <c r="D8" s="40">
        <v>43100</v>
      </c>
      <c r="E8" s="40">
        <v>42736</v>
      </c>
      <c r="F8" s="40">
        <v>43100</v>
      </c>
      <c r="G8" s="40">
        <v>42736</v>
      </c>
      <c r="H8" s="40">
        <v>43952</v>
      </c>
      <c r="I8" s="856">
        <v>44075</v>
      </c>
      <c r="J8" s="856">
        <v>44105</v>
      </c>
      <c r="K8" s="40">
        <v>43100</v>
      </c>
      <c r="L8" s="40">
        <v>42736</v>
      </c>
      <c r="M8" s="40">
        <v>43100</v>
      </c>
      <c r="N8" s="40">
        <v>42736</v>
      </c>
      <c r="O8" s="40">
        <v>43832</v>
      </c>
      <c r="P8" s="40">
        <v>43967</v>
      </c>
      <c r="Q8" s="40">
        <v>43969</v>
      </c>
      <c r="R8" s="40">
        <v>44013</v>
      </c>
      <c r="S8" s="40">
        <v>44075</v>
      </c>
      <c r="T8" s="40">
        <v>44085</v>
      </c>
      <c r="U8" s="40">
        <v>44105</v>
      </c>
      <c r="V8" s="40">
        <v>43100</v>
      </c>
      <c r="W8" s="40">
        <v>42736</v>
      </c>
      <c r="X8" s="40">
        <v>43100</v>
      </c>
      <c r="Y8" s="40">
        <v>42736</v>
      </c>
      <c r="Z8" s="40">
        <v>43832</v>
      </c>
      <c r="AA8" s="40">
        <v>43952</v>
      </c>
      <c r="AB8" s="40">
        <v>43967</v>
      </c>
      <c r="AC8" s="40">
        <v>43969</v>
      </c>
      <c r="AD8" s="40">
        <v>44013</v>
      </c>
      <c r="AE8" s="40">
        <v>44075</v>
      </c>
      <c r="AF8" s="40">
        <v>44085</v>
      </c>
      <c r="AG8" s="856">
        <v>44105</v>
      </c>
      <c r="AH8" s="40">
        <v>43100</v>
      </c>
      <c r="AI8" s="40">
        <v>42736</v>
      </c>
      <c r="AJ8" s="40">
        <v>43100</v>
      </c>
      <c r="AK8" s="40">
        <v>42736</v>
      </c>
      <c r="AL8" s="40">
        <v>43832</v>
      </c>
      <c r="AM8" s="40">
        <v>43952</v>
      </c>
      <c r="AN8" s="40">
        <v>43967</v>
      </c>
      <c r="AO8" s="40">
        <v>43969</v>
      </c>
      <c r="AP8" s="40">
        <v>44013</v>
      </c>
      <c r="AQ8" s="40">
        <v>44075</v>
      </c>
      <c r="AR8" s="40">
        <v>44085</v>
      </c>
      <c r="AS8" s="856">
        <v>44105</v>
      </c>
      <c r="AT8" s="919">
        <v>43100</v>
      </c>
      <c r="AV8" s="920"/>
    </row>
    <row r="9" spans="1:48" s="4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921"/>
      <c r="AU9" s="920"/>
    </row>
    <row r="10" spans="1:48" s="4" customFormat="1" ht="13.9" customHeight="1" x14ac:dyDescent="0.25">
      <c r="A10" s="898" t="s">
        <v>470</v>
      </c>
      <c r="B10" s="899" t="s">
        <v>77</v>
      </c>
      <c r="C10" s="896">
        <v>4</v>
      </c>
      <c r="D10" s="896">
        <f>C10</f>
        <v>4</v>
      </c>
      <c r="E10" s="896"/>
      <c r="F10" s="896">
        <f>+E10</f>
        <v>0</v>
      </c>
      <c r="G10" s="897">
        <v>2</v>
      </c>
      <c r="H10" s="897"/>
      <c r="I10" s="897"/>
      <c r="J10" s="897"/>
      <c r="K10" s="897" t="s">
        <v>653</v>
      </c>
      <c r="L10" s="897"/>
      <c r="M10" s="897"/>
      <c r="N10" s="897" t="s">
        <v>549</v>
      </c>
      <c r="O10" s="897"/>
      <c r="P10" s="897"/>
      <c r="Q10" s="897"/>
      <c r="R10" s="897"/>
      <c r="S10" s="897"/>
      <c r="T10" s="897"/>
      <c r="U10" s="897"/>
      <c r="V10" s="897" t="s">
        <v>549</v>
      </c>
      <c r="W10" s="897" t="s">
        <v>549</v>
      </c>
      <c r="X10" s="897" t="s">
        <v>549</v>
      </c>
      <c r="Y10" s="896">
        <f>C10+G10</f>
        <v>6</v>
      </c>
      <c r="Z10" s="896"/>
      <c r="AA10" s="896"/>
      <c r="AB10" s="896"/>
      <c r="AC10" s="896"/>
      <c r="AD10" s="896"/>
      <c r="AE10" s="896"/>
      <c r="AF10" s="896"/>
      <c r="AG10" s="896"/>
      <c r="AH10" s="896">
        <f>D10+K10</f>
        <v>6</v>
      </c>
      <c r="AI10" s="896">
        <v>0</v>
      </c>
      <c r="AJ10" s="896">
        <f>AI10</f>
        <v>0</v>
      </c>
      <c r="AK10" s="817">
        <f>C10+E10/2+L10/2+W10/2+G10+N10</f>
        <v>6</v>
      </c>
      <c r="AL10" s="817"/>
      <c r="AM10" s="817"/>
      <c r="AN10" s="817"/>
      <c r="AO10" s="817"/>
      <c r="AP10" s="817"/>
      <c r="AQ10" s="817"/>
      <c r="AR10" s="817"/>
      <c r="AS10" s="817"/>
      <c r="AT10" s="922">
        <f>AK10</f>
        <v>6</v>
      </c>
    </row>
    <row r="11" spans="1:48" s="4" customFormat="1" ht="13.9" customHeight="1" x14ac:dyDescent="0.25">
      <c r="A11" s="898"/>
      <c r="B11" s="727"/>
      <c r="C11" s="728"/>
      <c r="D11" s="729"/>
      <c r="E11" s="729"/>
      <c r="F11" s="729"/>
      <c r="G11" s="729"/>
      <c r="H11" s="729"/>
      <c r="I11" s="729"/>
      <c r="J11" s="729"/>
      <c r="K11" s="729"/>
      <c r="L11" s="729"/>
      <c r="M11" s="729"/>
      <c r="N11" s="729"/>
      <c r="O11" s="729"/>
      <c r="P11" s="729"/>
      <c r="Q11" s="729"/>
      <c r="R11" s="729"/>
      <c r="S11" s="729"/>
      <c r="T11" s="729"/>
      <c r="U11" s="729"/>
      <c r="V11" s="729"/>
      <c r="W11" s="729"/>
      <c r="X11" s="729"/>
      <c r="Y11" s="729"/>
      <c r="Z11" s="729"/>
      <c r="AA11" s="729"/>
      <c r="AB11" s="729"/>
      <c r="AC11" s="729"/>
      <c r="AD11" s="729"/>
      <c r="AE11" s="729"/>
      <c r="AF11" s="729"/>
      <c r="AG11" s="729"/>
      <c r="AH11" s="729"/>
      <c r="AI11" s="729"/>
      <c r="AJ11" s="729"/>
      <c r="AK11" s="729"/>
      <c r="AL11" s="729"/>
      <c r="AM11" s="729"/>
      <c r="AN11" s="729"/>
      <c r="AO11" s="729"/>
      <c r="AP11" s="729"/>
      <c r="AQ11" s="729"/>
      <c r="AR11" s="729"/>
      <c r="AS11" s="729"/>
      <c r="AT11" s="923"/>
      <c r="AU11" s="920"/>
    </row>
    <row r="12" spans="1:48" s="17" customFormat="1" ht="14.45" customHeight="1" x14ac:dyDescent="0.25">
      <c r="A12" s="819" t="s">
        <v>478</v>
      </c>
      <c r="B12" s="802" t="s">
        <v>1310</v>
      </c>
      <c r="C12" s="803">
        <v>3</v>
      </c>
      <c r="D12" s="804">
        <f>C12</f>
        <v>3</v>
      </c>
      <c r="E12" s="804"/>
      <c r="F12" s="804"/>
      <c r="G12" s="804">
        <v>37</v>
      </c>
      <c r="H12" s="804">
        <v>1</v>
      </c>
      <c r="I12" s="804">
        <v>-3</v>
      </c>
      <c r="J12" s="804">
        <v>-1</v>
      </c>
      <c r="K12" s="804">
        <f>G12+H12+J12+I12</f>
        <v>34</v>
      </c>
      <c r="L12" s="804"/>
      <c r="M12" s="804"/>
      <c r="N12" s="804">
        <v>0</v>
      </c>
      <c r="O12" s="804"/>
      <c r="P12" s="804"/>
      <c r="Q12" s="804"/>
      <c r="R12" s="804"/>
      <c r="S12" s="804"/>
      <c r="T12" s="804"/>
      <c r="U12" s="804"/>
      <c r="V12" s="804">
        <v>0</v>
      </c>
      <c r="W12" s="804">
        <v>0</v>
      </c>
      <c r="X12" s="804">
        <v>0</v>
      </c>
      <c r="Y12" s="804">
        <f>C12+G12+N12</f>
        <v>40</v>
      </c>
      <c r="Z12" s="804"/>
      <c r="AA12" s="804">
        <v>1</v>
      </c>
      <c r="AB12" s="804"/>
      <c r="AC12" s="804"/>
      <c r="AD12" s="804"/>
      <c r="AE12" s="804">
        <v>-3</v>
      </c>
      <c r="AF12" s="804"/>
      <c r="AG12" s="804">
        <v>-1</v>
      </c>
      <c r="AH12" s="804">
        <f>SUM(Y12:AG12)</f>
        <v>37</v>
      </c>
      <c r="AI12" s="804">
        <v>0</v>
      </c>
      <c r="AJ12" s="804">
        <v>0</v>
      </c>
      <c r="AK12" s="805">
        <f>Y12</f>
        <v>40</v>
      </c>
      <c r="AL12" s="805"/>
      <c r="AM12" s="805">
        <f>AA12</f>
        <v>1</v>
      </c>
      <c r="AN12" s="805">
        <f>AB12</f>
        <v>0</v>
      </c>
      <c r="AO12" s="805"/>
      <c r="AP12" s="805"/>
      <c r="AQ12" s="805">
        <f>AE12</f>
        <v>-3</v>
      </c>
      <c r="AR12" s="805">
        <f>AF12</f>
        <v>0</v>
      </c>
      <c r="AS12" s="805">
        <f>AG12</f>
        <v>-1</v>
      </c>
      <c r="AT12" s="922">
        <f>AK12+AM12+AS12+AN12+AQ12+AR12</f>
        <v>37</v>
      </c>
    </row>
    <row r="13" spans="1:48" s="17" customFormat="1" ht="14.45" customHeight="1" x14ac:dyDescent="0.25">
      <c r="A13" s="730"/>
      <c r="B13" s="735"/>
      <c r="C13" s="735"/>
      <c r="D13" s="735"/>
      <c r="E13" s="735"/>
      <c r="F13" s="735"/>
      <c r="G13" s="735"/>
      <c r="H13" s="735"/>
      <c r="I13" s="735"/>
      <c r="J13" s="735"/>
      <c r="K13" s="735"/>
      <c r="L13" s="735"/>
      <c r="M13" s="735"/>
      <c r="N13" s="735"/>
      <c r="O13" s="735"/>
      <c r="P13" s="735"/>
      <c r="Q13" s="735"/>
      <c r="R13" s="735"/>
      <c r="S13" s="735"/>
      <c r="T13" s="735"/>
      <c r="U13" s="735"/>
      <c r="V13" s="735"/>
      <c r="W13" s="735"/>
      <c r="X13" s="735"/>
      <c r="Y13" s="735"/>
      <c r="Z13" s="735"/>
      <c r="AA13" s="735"/>
      <c r="AB13" s="735"/>
      <c r="AC13" s="735"/>
      <c r="AD13" s="735"/>
      <c r="AE13" s="735"/>
      <c r="AF13" s="735"/>
      <c r="AG13" s="735"/>
      <c r="AH13" s="735"/>
      <c r="AI13" s="735"/>
      <c r="AJ13" s="735"/>
      <c r="AK13" s="735"/>
      <c r="AL13" s="735"/>
      <c r="AM13" s="735"/>
      <c r="AN13" s="735"/>
      <c r="AO13" s="735"/>
      <c r="AP13" s="735"/>
      <c r="AQ13" s="735"/>
      <c r="AR13" s="735"/>
      <c r="AS13" s="735"/>
      <c r="AT13" s="924"/>
      <c r="AU13" s="384"/>
    </row>
    <row r="14" spans="1:48" ht="15.75" customHeight="1" x14ac:dyDescent="0.25">
      <c r="A14" s="730"/>
      <c r="B14" s="736"/>
      <c r="C14" s="737"/>
      <c r="D14" s="738"/>
      <c r="E14" s="738"/>
      <c r="F14" s="738"/>
      <c r="G14" s="738"/>
      <c r="H14" s="738"/>
      <c r="I14" s="738"/>
      <c r="J14" s="738"/>
      <c r="K14" s="739"/>
      <c r="L14" s="739"/>
      <c r="M14" s="739"/>
      <c r="N14" s="739"/>
      <c r="O14" s="739"/>
      <c r="P14" s="739"/>
      <c r="Q14" s="739"/>
      <c r="R14" s="739"/>
      <c r="S14" s="739"/>
      <c r="T14" s="739"/>
      <c r="U14" s="739"/>
      <c r="V14" s="739"/>
      <c r="W14" s="739"/>
      <c r="X14" s="739"/>
      <c r="Y14" s="739"/>
      <c r="Z14" s="739"/>
      <c r="AA14" s="739"/>
      <c r="AB14" s="739"/>
      <c r="AC14" s="739"/>
      <c r="AD14" s="739"/>
      <c r="AE14" s="739"/>
      <c r="AF14" s="739"/>
      <c r="AG14" s="739"/>
      <c r="AH14" s="740"/>
      <c r="AI14" s="740"/>
      <c r="AJ14" s="740"/>
      <c r="AK14" s="740"/>
      <c r="AL14" s="740"/>
      <c r="AM14" s="740"/>
      <c r="AN14" s="740"/>
      <c r="AO14" s="740"/>
      <c r="AP14" s="740"/>
      <c r="AQ14" s="740"/>
      <c r="AR14" s="740"/>
      <c r="AS14" s="740"/>
      <c r="AT14" s="925"/>
      <c r="AU14" s="332"/>
    </row>
    <row r="15" spans="1:48" s="17" customFormat="1" ht="14.45" customHeight="1" x14ac:dyDescent="0.25">
      <c r="A15" s="819" t="s">
        <v>479</v>
      </c>
      <c r="B15" s="806" t="s">
        <v>655</v>
      </c>
      <c r="C15" s="807"/>
      <c r="D15" s="808"/>
      <c r="E15" s="808"/>
      <c r="F15" s="808"/>
      <c r="G15" s="808"/>
      <c r="H15" s="808"/>
      <c r="I15" s="808"/>
      <c r="J15" s="808"/>
      <c r="K15" s="820"/>
      <c r="L15" s="820"/>
      <c r="M15" s="820"/>
      <c r="N15" s="820"/>
      <c r="O15" s="820"/>
      <c r="P15" s="820"/>
      <c r="Q15" s="820"/>
      <c r="R15" s="820"/>
      <c r="S15" s="820"/>
      <c r="T15" s="820"/>
      <c r="U15" s="820"/>
      <c r="V15" s="820"/>
      <c r="W15" s="820"/>
      <c r="X15" s="820"/>
      <c r="Y15" s="820"/>
      <c r="Z15" s="820"/>
      <c r="AA15" s="820"/>
      <c r="AB15" s="820"/>
      <c r="AC15" s="820"/>
      <c r="AD15" s="820"/>
      <c r="AE15" s="820"/>
      <c r="AF15" s="820"/>
      <c r="AG15" s="820"/>
      <c r="AH15" s="821"/>
      <c r="AI15" s="821"/>
      <c r="AJ15" s="821"/>
      <c r="AK15" s="821"/>
      <c r="AL15" s="821"/>
      <c r="AM15" s="821"/>
      <c r="AN15" s="821"/>
      <c r="AO15" s="821"/>
      <c r="AP15" s="821"/>
      <c r="AQ15" s="821"/>
      <c r="AR15" s="821"/>
      <c r="AS15" s="821"/>
      <c r="AT15" s="926"/>
      <c r="AU15" s="384"/>
    </row>
    <row r="16" spans="1:48" s="17" customFormat="1" ht="14.45" customHeight="1" x14ac:dyDescent="0.25">
      <c r="A16" s="819" t="s">
        <v>480</v>
      </c>
      <c r="B16" s="810" t="s">
        <v>1294</v>
      </c>
      <c r="C16" s="818"/>
      <c r="D16" s="812"/>
      <c r="E16" s="812"/>
      <c r="F16" s="812"/>
      <c r="G16" s="812"/>
      <c r="H16" s="812"/>
      <c r="I16" s="812"/>
      <c r="J16" s="812"/>
      <c r="K16" s="812"/>
      <c r="L16" s="812"/>
      <c r="M16" s="812"/>
      <c r="N16" s="812">
        <v>22.5</v>
      </c>
      <c r="O16" s="812"/>
      <c r="P16" s="812">
        <v>-0.5</v>
      </c>
      <c r="Q16" s="812">
        <v>-1</v>
      </c>
      <c r="R16" s="812"/>
      <c r="S16" s="812"/>
      <c r="T16" s="812"/>
      <c r="U16" s="812"/>
      <c r="V16" s="804">
        <f>N16+P16+O16+Q16+S16+T16+U16+R16</f>
        <v>21</v>
      </c>
      <c r="W16" s="812"/>
      <c r="X16" s="812"/>
      <c r="Y16" s="804">
        <f t="shared" ref="Y16:Y21" si="0">C16+G16+N16</f>
        <v>22.5</v>
      </c>
      <c r="Z16" s="804"/>
      <c r="AA16" s="804"/>
      <c r="AB16" s="812">
        <v>-0.5</v>
      </c>
      <c r="AC16" s="812">
        <v>-1</v>
      </c>
      <c r="AD16" s="812"/>
      <c r="AE16" s="812"/>
      <c r="AF16" s="812"/>
      <c r="AG16" s="804"/>
      <c r="AH16" s="804">
        <f>Y16+AB16+Z16+AA16+AE16+AF16+AG16+AC16</f>
        <v>21</v>
      </c>
      <c r="AI16" s="804"/>
      <c r="AJ16" s="804"/>
      <c r="AK16" s="804">
        <f t="shared" ref="AK16:AK21" si="1">Y16+AI16/2</f>
        <v>22.5</v>
      </c>
      <c r="AL16" s="804"/>
      <c r="AM16" s="804"/>
      <c r="AN16" s="804">
        <v>-0.5</v>
      </c>
      <c r="AO16" s="804">
        <v>-1</v>
      </c>
      <c r="AP16" s="804"/>
      <c r="AQ16" s="804"/>
      <c r="AR16" s="804"/>
      <c r="AS16" s="804"/>
      <c r="AT16" s="927">
        <f t="shared" ref="AT16:AT18" si="2">AK16+AM16+AN16+AS16+AL16+AO16+AP16+AQ16+AR16</f>
        <v>21</v>
      </c>
    </row>
    <row r="17" spans="1:48" s="17" customFormat="1" ht="14.45" customHeight="1" x14ac:dyDescent="0.25">
      <c r="A17" s="819" t="s">
        <v>481</v>
      </c>
      <c r="B17" s="810" t="s">
        <v>1296</v>
      </c>
      <c r="C17" s="811"/>
      <c r="D17" s="812"/>
      <c r="E17" s="812"/>
      <c r="F17" s="812"/>
      <c r="G17" s="812"/>
      <c r="H17" s="812"/>
      <c r="I17" s="812"/>
      <c r="J17" s="812"/>
      <c r="K17" s="812"/>
      <c r="L17" s="812"/>
      <c r="M17" s="812"/>
      <c r="N17" s="812">
        <v>26</v>
      </c>
      <c r="O17" s="812"/>
      <c r="P17" s="812"/>
      <c r="Q17" s="812"/>
      <c r="R17" s="812"/>
      <c r="S17" s="812"/>
      <c r="T17" s="812"/>
      <c r="U17" s="812"/>
      <c r="V17" s="804">
        <f t="shared" ref="V17:V21" si="3">N17+P17+O17+Q17+S17+T17+U17+R17</f>
        <v>26</v>
      </c>
      <c r="W17" s="812"/>
      <c r="X17" s="812"/>
      <c r="Y17" s="804">
        <f t="shared" si="0"/>
        <v>26</v>
      </c>
      <c r="Z17" s="804"/>
      <c r="AA17" s="804"/>
      <c r="AB17" s="804"/>
      <c r="AC17" s="804"/>
      <c r="AD17" s="804"/>
      <c r="AE17" s="804"/>
      <c r="AF17" s="804"/>
      <c r="AG17" s="804"/>
      <c r="AH17" s="804">
        <f>D17+K17+V17</f>
        <v>26</v>
      </c>
      <c r="AI17" s="804"/>
      <c r="AJ17" s="804"/>
      <c r="AK17" s="804">
        <f t="shared" si="1"/>
        <v>26</v>
      </c>
      <c r="AL17" s="804"/>
      <c r="AM17" s="804"/>
      <c r="AN17" s="804"/>
      <c r="AO17" s="804"/>
      <c r="AP17" s="804"/>
      <c r="AQ17" s="804"/>
      <c r="AR17" s="804"/>
      <c r="AS17" s="804"/>
      <c r="AT17" s="927">
        <f t="shared" si="2"/>
        <v>26</v>
      </c>
    </row>
    <row r="18" spans="1:48" s="17" customFormat="1" ht="14.45" customHeight="1" x14ac:dyDescent="0.25">
      <c r="A18" s="819" t="s">
        <v>482</v>
      </c>
      <c r="B18" s="810" t="s">
        <v>911</v>
      </c>
      <c r="C18" s="811"/>
      <c r="D18" s="812"/>
      <c r="E18" s="812"/>
      <c r="F18" s="812"/>
      <c r="G18" s="812"/>
      <c r="H18" s="812"/>
      <c r="I18" s="812"/>
      <c r="J18" s="812"/>
      <c r="K18" s="812"/>
      <c r="L18" s="812"/>
      <c r="M18" s="812"/>
      <c r="N18" s="812">
        <v>9</v>
      </c>
      <c r="O18" s="812"/>
      <c r="P18" s="812"/>
      <c r="Q18" s="812"/>
      <c r="R18" s="812"/>
      <c r="S18" s="812"/>
      <c r="T18" s="812"/>
      <c r="U18" s="812"/>
      <c r="V18" s="804">
        <f t="shared" si="3"/>
        <v>9</v>
      </c>
      <c r="W18" s="812"/>
      <c r="X18" s="812"/>
      <c r="Y18" s="804">
        <f t="shared" si="0"/>
        <v>9</v>
      </c>
      <c r="Z18" s="804"/>
      <c r="AA18" s="804"/>
      <c r="AB18" s="804"/>
      <c r="AC18" s="804"/>
      <c r="AD18" s="804"/>
      <c r="AE18" s="804"/>
      <c r="AF18" s="804"/>
      <c r="AG18" s="804"/>
      <c r="AH18" s="804">
        <f>D18+K18+V18</f>
        <v>9</v>
      </c>
      <c r="AI18" s="804"/>
      <c r="AJ18" s="804"/>
      <c r="AK18" s="804">
        <f t="shared" si="1"/>
        <v>9</v>
      </c>
      <c r="AL18" s="804"/>
      <c r="AM18" s="804"/>
      <c r="AN18" s="804"/>
      <c r="AO18" s="804"/>
      <c r="AP18" s="804"/>
      <c r="AQ18" s="804"/>
      <c r="AR18" s="804"/>
      <c r="AS18" s="804"/>
      <c r="AT18" s="927">
        <f t="shared" si="2"/>
        <v>9</v>
      </c>
    </row>
    <row r="19" spans="1:48" s="17" customFormat="1" ht="14.45" customHeight="1" x14ac:dyDescent="0.25">
      <c r="A19" s="819" t="s">
        <v>483</v>
      </c>
      <c r="B19" s="810" t="s">
        <v>1295</v>
      </c>
      <c r="C19" s="811"/>
      <c r="D19" s="812"/>
      <c r="E19" s="812"/>
      <c r="F19" s="812"/>
      <c r="G19" s="812"/>
      <c r="H19" s="812"/>
      <c r="I19" s="812"/>
      <c r="J19" s="812"/>
      <c r="K19" s="812"/>
      <c r="L19" s="812"/>
      <c r="M19" s="812"/>
      <c r="N19" s="812">
        <v>11</v>
      </c>
      <c r="O19" s="812"/>
      <c r="P19" s="812"/>
      <c r="Q19" s="812"/>
      <c r="R19" s="812"/>
      <c r="S19" s="812">
        <v>-1</v>
      </c>
      <c r="T19" s="812"/>
      <c r="U19" s="812"/>
      <c r="V19" s="804">
        <f t="shared" si="3"/>
        <v>10</v>
      </c>
      <c r="W19" s="812"/>
      <c r="X19" s="812"/>
      <c r="Y19" s="804">
        <f t="shared" si="0"/>
        <v>11</v>
      </c>
      <c r="Z19" s="804"/>
      <c r="AA19" s="804"/>
      <c r="AB19" s="804"/>
      <c r="AC19" s="804"/>
      <c r="AD19" s="804"/>
      <c r="AE19" s="812">
        <v>-1</v>
      </c>
      <c r="AF19" s="804"/>
      <c r="AG19" s="804"/>
      <c r="AH19" s="804">
        <f>D19+K19+V19</f>
        <v>10</v>
      </c>
      <c r="AI19" s="804"/>
      <c r="AJ19" s="804"/>
      <c r="AK19" s="804">
        <f t="shared" si="1"/>
        <v>11</v>
      </c>
      <c r="AL19" s="804"/>
      <c r="AM19" s="804"/>
      <c r="AN19" s="804"/>
      <c r="AO19" s="804"/>
      <c r="AP19" s="804"/>
      <c r="AQ19" s="804">
        <v>-1</v>
      </c>
      <c r="AR19" s="804"/>
      <c r="AS19" s="804"/>
      <c r="AT19" s="927">
        <f>AK19+AM19+AN19+AS19+AL19+AO19+AP19+AQ19+AR19</f>
        <v>10</v>
      </c>
    </row>
    <row r="20" spans="1:48" s="17" customFormat="1" ht="14.45" customHeight="1" x14ac:dyDescent="0.25">
      <c r="A20" s="819" t="s">
        <v>520</v>
      </c>
      <c r="B20" s="810" t="s">
        <v>1297</v>
      </c>
      <c r="C20" s="811"/>
      <c r="D20" s="812"/>
      <c r="E20" s="812"/>
      <c r="F20" s="812"/>
      <c r="G20" s="812"/>
      <c r="H20" s="812"/>
      <c r="I20" s="812"/>
      <c r="J20" s="812"/>
      <c r="K20" s="812"/>
      <c r="L20" s="812"/>
      <c r="M20" s="812"/>
      <c r="N20" s="812">
        <v>7</v>
      </c>
      <c r="O20" s="812"/>
      <c r="P20" s="812"/>
      <c r="Q20" s="812"/>
      <c r="R20" s="812">
        <v>-1</v>
      </c>
      <c r="S20" s="812"/>
      <c r="T20" s="812"/>
      <c r="U20" s="812"/>
      <c r="V20" s="804">
        <f t="shared" si="3"/>
        <v>6</v>
      </c>
      <c r="W20" s="812"/>
      <c r="X20" s="812"/>
      <c r="Y20" s="804">
        <f t="shared" si="0"/>
        <v>7</v>
      </c>
      <c r="Z20" s="804"/>
      <c r="AA20" s="804"/>
      <c r="AB20" s="804"/>
      <c r="AC20" s="804"/>
      <c r="AD20" s="812">
        <v>-1</v>
      </c>
      <c r="AE20" s="804"/>
      <c r="AF20" s="804"/>
      <c r="AG20" s="804"/>
      <c r="AH20" s="804">
        <f>D20+K20+V20</f>
        <v>6</v>
      </c>
      <c r="AI20" s="804"/>
      <c r="AJ20" s="804"/>
      <c r="AK20" s="804">
        <f t="shared" si="1"/>
        <v>7</v>
      </c>
      <c r="AL20" s="804"/>
      <c r="AM20" s="804"/>
      <c r="AN20" s="804"/>
      <c r="AO20" s="804"/>
      <c r="AP20" s="804">
        <v>-1</v>
      </c>
      <c r="AQ20" s="804"/>
      <c r="AR20" s="804"/>
      <c r="AS20" s="804"/>
      <c r="AT20" s="927">
        <f>AK20+AM20+AN20+AS20+AL20+AO20+AP20+AQ20+AR20</f>
        <v>6</v>
      </c>
    </row>
    <row r="21" spans="1:48" s="17" customFormat="1" ht="14.45" customHeight="1" x14ac:dyDescent="0.25">
      <c r="A21" s="819" t="s">
        <v>522</v>
      </c>
      <c r="B21" s="802" t="s">
        <v>656</v>
      </c>
      <c r="C21" s="803"/>
      <c r="D21" s="815"/>
      <c r="E21" s="815"/>
      <c r="F21" s="815"/>
      <c r="G21" s="815"/>
      <c r="H21" s="815"/>
      <c r="I21" s="815"/>
      <c r="J21" s="815"/>
      <c r="K21" s="812"/>
      <c r="L21" s="812"/>
      <c r="M21" s="812"/>
      <c r="N21" s="804">
        <f>SUM(N16:N20)</f>
        <v>75.5</v>
      </c>
      <c r="O21" s="804"/>
      <c r="P21" s="804">
        <f>SUM(P16:P20)</f>
        <v>-0.5</v>
      </c>
      <c r="Q21" s="804">
        <f>SUM(Q16:Q20)</f>
        <v>-1</v>
      </c>
      <c r="R21" s="804">
        <f>SUM(R16:R20)</f>
        <v>-1</v>
      </c>
      <c r="S21" s="812">
        <f>SUM(S16:S20)</f>
        <v>-1</v>
      </c>
      <c r="T21" s="804"/>
      <c r="U21" s="804"/>
      <c r="V21" s="804">
        <f t="shared" si="3"/>
        <v>72</v>
      </c>
      <c r="W21" s="804">
        <v>0</v>
      </c>
      <c r="X21" s="804">
        <v>0</v>
      </c>
      <c r="Y21" s="804">
        <f t="shared" si="0"/>
        <v>75.5</v>
      </c>
      <c r="Z21" s="804">
        <f t="shared" ref="Z21:AA21" si="4">SUM(Z16:Z20)</f>
        <v>0</v>
      </c>
      <c r="AA21" s="804">
        <f t="shared" si="4"/>
        <v>0</v>
      </c>
      <c r="AB21" s="804">
        <f>SUM(AB16:AB20)</f>
        <v>-0.5</v>
      </c>
      <c r="AC21" s="804">
        <f t="shared" ref="AC21:AH21" si="5">SUM(AC16:AC20)</f>
        <v>-1</v>
      </c>
      <c r="AD21" s="804">
        <f>SUM(AD16:AD20)</f>
        <v>-1</v>
      </c>
      <c r="AE21" s="804">
        <f t="shared" si="5"/>
        <v>-1</v>
      </c>
      <c r="AF21" s="804">
        <f t="shared" si="5"/>
        <v>0</v>
      </c>
      <c r="AG21" s="804">
        <f t="shared" si="5"/>
        <v>0</v>
      </c>
      <c r="AH21" s="804">
        <f t="shared" si="5"/>
        <v>72</v>
      </c>
      <c r="AI21" s="804">
        <v>0</v>
      </c>
      <c r="AJ21" s="804">
        <v>0</v>
      </c>
      <c r="AK21" s="816">
        <f t="shared" si="1"/>
        <v>75.5</v>
      </c>
      <c r="AL21" s="816">
        <f t="shared" ref="AL21:AM21" si="6">SUM(AL16:AL20)</f>
        <v>0</v>
      </c>
      <c r="AM21" s="816">
        <f t="shared" si="6"/>
        <v>0</v>
      </c>
      <c r="AN21" s="816">
        <f>SUM(AN16:AN20)</f>
        <v>-0.5</v>
      </c>
      <c r="AO21" s="816">
        <f>SUM(AO16:AO20)</f>
        <v>-1</v>
      </c>
      <c r="AP21" s="816">
        <f t="shared" ref="AP21:AS21" si="7">SUM(AP16:AP20)</f>
        <v>-1</v>
      </c>
      <c r="AQ21" s="816">
        <f t="shared" si="7"/>
        <v>-1</v>
      </c>
      <c r="AR21" s="816">
        <f t="shared" si="7"/>
        <v>0</v>
      </c>
      <c r="AS21" s="816">
        <f t="shared" si="7"/>
        <v>0</v>
      </c>
      <c r="AT21" s="927">
        <f>AK21+AM21+AN21+AS21+AL21+AO21+AP21+AQ21+AR21</f>
        <v>72</v>
      </c>
    </row>
    <row r="22" spans="1:48" s="17" customFormat="1" ht="13.5" customHeight="1" x14ac:dyDescent="0.25">
      <c r="A22" s="730"/>
      <c r="B22" s="750"/>
      <c r="C22" s="751"/>
      <c r="D22" s="752"/>
      <c r="E22" s="752"/>
      <c r="F22" s="752"/>
      <c r="G22" s="752"/>
      <c r="H22" s="752"/>
      <c r="I22" s="752"/>
      <c r="J22" s="752"/>
      <c r="K22" s="753"/>
      <c r="L22" s="753"/>
      <c r="M22" s="753"/>
      <c r="N22" s="753"/>
      <c r="O22" s="753"/>
      <c r="P22" s="753"/>
      <c r="Q22" s="753"/>
      <c r="R22" s="753"/>
      <c r="S22" s="753"/>
      <c r="T22" s="753"/>
      <c r="U22" s="753"/>
      <c r="V22" s="753"/>
      <c r="W22" s="753"/>
      <c r="X22" s="753"/>
      <c r="Y22" s="753"/>
      <c r="Z22" s="753"/>
      <c r="AA22" s="753"/>
      <c r="AB22" s="753"/>
      <c r="AC22" s="753"/>
      <c r="AD22" s="753"/>
      <c r="AE22" s="753"/>
      <c r="AF22" s="753"/>
      <c r="AG22" s="753"/>
      <c r="AH22" s="753"/>
      <c r="AI22" s="753"/>
      <c r="AJ22" s="753"/>
      <c r="AK22" s="753"/>
      <c r="AL22" s="753"/>
      <c r="AM22" s="753"/>
      <c r="AN22" s="753"/>
      <c r="AO22" s="753"/>
      <c r="AP22" s="753"/>
      <c r="AQ22" s="753"/>
      <c r="AR22" s="753"/>
      <c r="AS22" s="753"/>
      <c r="AT22" s="928"/>
      <c r="AU22" s="384"/>
    </row>
    <row r="23" spans="1:48" ht="12.75" customHeight="1" x14ac:dyDescent="0.25">
      <c r="A23" s="730"/>
      <c r="B23" s="736"/>
      <c r="C23" s="737"/>
      <c r="D23" s="738"/>
      <c r="E23" s="738"/>
      <c r="F23" s="738"/>
      <c r="G23" s="738"/>
      <c r="H23" s="738"/>
      <c r="I23" s="738"/>
      <c r="J23" s="738"/>
      <c r="K23" s="754"/>
      <c r="L23" s="754"/>
      <c r="M23" s="754"/>
      <c r="N23" s="754"/>
      <c r="O23" s="754"/>
      <c r="P23" s="754"/>
      <c r="Q23" s="754"/>
      <c r="R23" s="754"/>
      <c r="S23" s="754"/>
      <c r="T23" s="754"/>
      <c r="U23" s="754"/>
      <c r="V23" s="739"/>
      <c r="W23" s="739"/>
      <c r="X23" s="739"/>
      <c r="Y23" s="739"/>
      <c r="Z23" s="739"/>
      <c r="AA23" s="739"/>
      <c r="AB23" s="739"/>
      <c r="AC23" s="739"/>
      <c r="AD23" s="739"/>
      <c r="AE23" s="739"/>
      <c r="AF23" s="739"/>
      <c r="AG23" s="739"/>
      <c r="AH23" s="739"/>
      <c r="AI23" s="739"/>
      <c r="AJ23" s="739"/>
      <c r="AK23" s="739"/>
      <c r="AL23" s="739"/>
      <c r="AM23" s="739"/>
      <c r="AN23" s="739"/>
      <c r="AO23" s="739"/>
      <c r="AP23" s="739"/>
      <c r="AQ23" s="739"/>
      <c r="AR23" s="739"/>
      <c r="AS23" s="739"/>
      <c r="AT23" s="929"/>
    </row>
    <row r="24" spans="1:48" s="17" customFormat="1" ht="27" customHeight="1" x14ac:dyDescent="0.25">
      <c r="A24" s="819" t="s">
        <v>523</v>
      </c>
      <c r="B24" s="806" t="s">
        <v>1298</v>
      </c>
      <c r="C24" s="807"/>
      <c r="D24" s="808"/>
      <c r="E24" s="808"/>
      <c r="F24" s="808"/>
      <c r="G24" s="808"/>
      <c r="H24" s="808"/>
      <c r="I24" s="808"/>
      <c r="J24" s="808"/>
      <c r="K24" s="808"/>
      <c r="L24" s="808"/>
      <c r="M24" s="808"/>
      <c r="N24" s="808"/>
      <c r="O24" s="808"/>
      <c r="P24" s="808"/>
      <c r="Q24" s="808"/>
      <c r="R24" s="808"/>
      <c r="S24" s="930"/>
      <c r="T24" s="808"/>
      <c r="U24" s="808"/>
      <c r="V24" s="808"/>
      <c r="W24" s="808"/>
      <c r="X24" s="808"/>
      <c r="Y24" s="809"/>
      <c r="Z24" s="809"/>
      <c r="AA24" s="809"/>
      <c r="AB24" s="809"/>
      <c r="AC24" s="809"/>
      <c r="AD24" s="809"/>
      <c r="AE24" s="809"/>
      <c r="AF24" s="809"/>
      <c r="AG24" s="809"/>
      <c r="AH24" s="809"/>
      <c r="AI24" s="809"/>
      <c r="AJ24" s="809"/>
      <c r="AK24" s="809"/>
      <c r="AL24" s="809"/>
      <c r="AM24" s="809"/>
      <c r="AN24" s="809"/>
      <c r="AO24" s="809"/>
      <c r="AP24" s="809"/>
      <c r="AQ24" s="809"/>
      <c r="AR24" s="809"/>
      <c r="AS24" s="809"/>
      <c r="AT24" s="931"/>
    </row>
    <row r="25" spans="1:48" s="17" customFormat="1" ht="27.75" customHeight="1" x14ac:dyDescent="0.25">
      <c r="A25" s="819" t="s">
        <v>524</v>
      </c>
      <c r="B25" s="810" t="s">
        <v>1085</v>
      </c>
      <c r="C25" s="811"/>
      <c r="D25" s="812"/>
      <c r="E25" s="812"/>
      <c r="F25" s="812"/>
      <c r="G25" s="812"/>
      <c r="H25" s="812"/>
      <c r="I25" s="812"/>
      <c r="J25" s="812"/>
      <c r="K25" s="804"/>
      <c r="L25" s="804"/>
      <c r="M25" s="804"/>
      <c r="N25" s="812">
        <v>8</v>
      </c>
      <c r="O25" s="812"/>
      <c r="P25" s="812"/>
      <c r="Q25" s="812"/>
      <c r="R25" s="812"/>
      <c r="S25" s="812">
        <v>-2</v>
      </c>
      <c r="T25" s="812"/>
      <c r="U25" s="812"/>
      <c r="V25" s="804">
        <f t="shared" ref="V25:V36" si="8">N25+P25+S25+T25+U25</f>
        <v>6</v>
      </c>
      <c r="W25" s="812"/>
      <c r="X25" s="812"/>
      <c r="Y25" s="804">
        <f>C25+G25+N25</f>
        <v>8</v>
      </c>
      <c r="Z25" s="804"/>
      <c r="AA25" s="804"/>
      <c r="AB25" s="804"/>
      <c r="AC25" s="804"/>
      <c r="AD25" s="804"/>
      <c r="AE25" s="812">
        <v>-2</v>
      </c>
      <c r="AF25" s="812"/>
      <c r="AG25" s="804"/>
      <c r="AH25" s="804">
        <f t="shared" ref="AH25:AH36" si="9">D25+K25+V25</f>
        <v>6</v>
      </c>
      <c r="AI25" s="804"/>
      <c r="AJ25" s="804"/>
      <c r="AK25" s="804">
        <f t="shared" ref="AK25:AK36" si="10">C25+G25+N25+W25/2</f>
        <v>8</v>
      </c>
      <c r="AL25" s="804"/>
      <c r="AM25" s="804"/>
      <c r="AN25" s="804"/>
      <c r="AO25" s="804"/>
      <c r="AP25" s="804"/>
      <c r="AQ25" s="804">
        <v>-2</v>
      </c>
      <c r="AR25" s="804"/>
      <c r="AS25" s="804"/>
      <c r="AT25" s="927">
        <f t="shared" ref="AT25:AT36" si="11">D25+K25+V25+X25/2</f>
        <v>6</v>
      </c>
    </row>
    <row r="26" spans="1:48" s="17" customFormat="1" ht="14.45" customHeight="1" x14ac:dyDescent="0.25">
      <c r="A26" s="819" t="s">
        <v>525</v>
      </c>
      <c r="B26" s="810" t="s">
        <v>657</v>
      </c>
      <c r="C26" s="811"/>
      <c r="D26" s="812"/>
      <c r="E26" s="812"/>
      <c r="F26" s="812"/>
      <c r="G26" s="812"/>
      <c r="H26" s="812"/>
      <c r="I26" s="812"/>
      <c r="J26" s="812"/>
      <c r="K26" s="812"/>
      <c r="L26" s="812"/>
      <c r="M26" s="812"/>
      <c r="N26" s="812">
        <v>1</v>
      </c>
      <c r="O26" s="812"/>
      <c r="P26" s="812"/>
      <c r="Q26" s="812"/>
      <c r="R26" s="812"/>
      <c r="S26" s="812"/>
      <c r="T26" s="812"/>
      <c r="U26" s="812"/>
      <c r="V26" s="804">
        <f t="shared" si="8"/>
        <v>1</v>
      </c>
      <c r="W26" s="812"/>
      <c r="X26" s="812"/>
      <c r="Y26" s="804">
        <f>C26+G26+N26</f>
        <v>1</v>
      </c>
      <c r="Z26" s="804"/>
      <c r="AA26" s="804"/>
      <c r="AB26" s="804"/>
      <c r="AC26" s="804"/>
      <c r="AD26" s="804"/>
      <c r="AE26" s="804"/>
      <c r="AF26" s="804"/>
      <c r="AG26" s="804"/>
      <c r="AH26" s="804">
        <f t="shared" si="9"/>
        <v>1</v>
      </c>
      <c r="AI26" s="804"/>
      <c r="AJ26" s="804"/>
      <c r="AK26" s="804">
        <f t="shared" si="10"/>
        <v>1</v>
      </c>
      <c r="AL26" s="804"/>
      <c r="AM26" s="804"/>
      <c r="AN26" s="804"/>
      <c r="AO26" s="804"/>
      <c r="AP26" s="804"/>
      <c r="AQ26" s="804"/>
      <c r="AR26" s="804"/>
      <c r="AS26" s="804"/>
      <c r="AT26" s="927">
        <f t="shared" si="11"/>
        <v>1</v>
      </c>
    </row>
    <row r="27" spans="1:48" s="17" customFormat="1" ht="14.25" customHeight="1" x14ac:dyDescent="0.25">
      <c r="A27" s="819" t="s">
        <v>526</v>
      </c>
      <c r="B27" s="810" t="s">
        <v>1079</v>
      </c>
      <c r="C27" s="811"/>
      <c r="D27" s="812"/>
      <c r="E27" s="812"/>
      <c r="F27" s="812"/>
      <c r="G27" s="812"/>
      <c r="H27" s="812"/>
      <c r="I27" s="812"/>
      <c r="J27" s="812"/>
      <c r="K27" s="812"/>
      <c r="L27" s="812"/>
      <c r="M27" s="812"/>
      <c r="N27" s="812">
        <v>31</v>
      </c>
      <c r="O27" s="812"/>
      <c r="P27" s="812"/>
      <c r="Q27" s="812"/>
      <c r="R27" s="812"/>
      <c r="S27" s="812"/>
      <c r="T27" s="812"/>
      <c r="U27" s="812"/>
      <c r="V27" s="804">
        <f t="shared" si="8"/>
        <v>31</v>
      </c>
      <c r="W27" s="812"/>
      <c r="X27" s="812"/>
      <c r="Y27" s="804">
        <v>31</v>
      </c>
      <c r="Z27" s="804"/>
      <c r="AA27" s="804"/>
      <c r="AB27" s="804"/>
      <c r="AC27" s="804"/>
      <c r="AD27" s="804"/>
      <c r="AE27" s="804"/>
      <c r="AF27" s="804"/>
      <c r="AG27" s="804"/>
      <c r="AH27" s="804">
        <f t="shared" si="9"/>
        <v>31</v>
      </c>
      <c r="AI27" s="804"/>
      <c r="AJ27" s="804"/>
      <c r="AK27" s="804">
        <f t="shared" si="10"/>
        <v>31</v>
      </c>
      <c r="AL27" s="804"/>
      <c r="AM27" s="804"/>
      <c r="AN27" s="804"/>
      <c r="AO27" s="804"/>
      <c r="AP27" s="804"/>
      <c r="AQ27" s="804"/>
      <c r="AR27" s="804"/>
      <c r="AS27" s="804"/>
      <c r="AT27" s="927">
        <f t="shared" si="11"/>
        <v>31</v>
      </c>
    </row>
    <row r="28" spans="1:48" s="17" customFormat="1" ht="29.25" customHeight="1" x14ac:dyDescent="0.25">
      <c r="A28" s="819" t="s">
        <v>528</v>
      </c>
      <c r="B28" s="810" t="s">
        <v>1080</v>
      </c>
      <c r="C28" s="811"/>
      <c r="D28" s="812"/>
      <c r="E28" s="812"/>
      <c r="F28" s="812"/>
      <c r="G28" s="812"/>
      <c r="H28" s="812"/>
      <c r="I28" s="812"/>
      <c r="J28" s="812"/>
      <c r="K28" s="812"/>
      <c r="L28" s="812"/>
      <c r="M28" s="812"/>
      <c r="N28" s="813">
        <v>2</v>
      </c>
      <c r="O28" s="813"/>
      <c r="P28" s="813"/>
      <c r="Q28" s="813"/>
      <c r="R28" s="813"/>
      <c r="S28" s="813"/>
      <c r="T28" s="813"/>
      <c r="U28" s="813"/>
      <c r="V28" s="804">
        <f t="shared" si="8"/>
        <v>2</v>
      </c>
      <c r="W28" s="813"/>
      <c r="X28" s="813"/>
      <c r="Y28" s="814">
        <f>C28+G28+N28</f>
        <v>2</v>
      </c>
      <c r="Z28" s="814"/>
      <c r="AA28" s="814"/>
      <c r="AB28" s="814"/>
      <c r="AC28" s="814"/>
      <c r="AD28" s="814"/>
      <c r="AE28" s="814"/>
      <c r="AF28" s="814"/>
      <c r="AG28" s="814"/>
      <c r="AH28" s="804">
        <f t="shared" si="9"/>
        <v>2</v>
      </c>
      <c r="AI28" s="814"/>
      <c r="AJ28" s="814"/>
      <c r="AK28" s="814">
        <f t="shared" si="10"/>
        <v>2</v>
      </c>
      <c r="AL28" s="814"/>
      <c r="AM28" s="814"/>
      <c r="AN28" s="814"/>
      <c r="AO28" s="814"/>
      <c r="AP28" s="814"/>
      <c r="AQ28" s="814"/>
      <c r="AR28" s="814"/>
      <c r="AS28" s="814"/>
      <c r="AT28" s="927">
        <f t="shared" si="11"/>
        <v>2</v>
      </c>
    </row>
    <row r="29" spans="1:48" s="17" customFormat="1" ht="14.45" customHeight="1" x14ac:dyDescent="0.25">
      <c r="A29" s="819" t="s">
        <v>529</v>
      </c>
      <c r="B29" s="810" t="s">
        <v>672</v>
      </c>
      <c r="C29" s="811"/>
      <c r="D29" s="812"/>
      <c r="E29" s="812"/>
      <c r="F29" s="812"/>
      <c r="G29" s="812"/>
      <c r="H29" s="812"/>
      <c r="I29" s="812"/>
      <c r="J29" s="812"/>
      <c r="K29" s="812"/>
      <c r="L29" s="812"/>
      <c r="M29" s="812"/>
      <c r="N29" s="812">
        <v>2</v>
      </c>
      <c r="O29" s="812"/>
      <c r="P29" s="812"/>
      <c r="Q29" s="812"/>
      <c r="R29" s="812"/>
      <c r="S29" s="812"/>
      <c r="T29" s="812"/>
      <c r="U29" s="812"/>
      <c r="V29" s="804">
        <f t="shared" si="8"/>
        <v>2</v>
      </c>
      <c r="W29" s="812"/>
      <c r="X29" s="812"/>
      <c r="Y29" s="804">
        <f>C29+G29+N29</f>
        <v>2</v>
      </c>
      <c r="Z29" s="804"/>
      <c r="AA29" s="804"/>
      <c r="AB29" s="804"/>
      <c r="AC29" s="804"/>
      <c r="AD29" s="804"/>
      <c r="AE29" s="804"/>
      <c r="AF29" s="804"/>
      <c r="AG29" s="804"/>
      <c r="AH29" s="804">
        <f t="shared" si="9"/>
        <v>2</v>
      </c>
      <c r="AI29" s="804"/>
      <c r="AJ29" s="804"/>
      <c r="AK29" s="804">
        <f t="shared" si="10"/>
        <v>2</v>
      </c>
      <c r="AL29" s="804"/>
      <c r="AM29" s="804"/>
      <c r="AN29" s="804"/>
      <c r="AO29" s="804"/>
      <c r="AP29" s="804"/>
      <c r="AQ29" s="804"/>
      <c r="AR29" s="804"/>
      <c r="AS29" s="804"/>
      <c r="AT29" s="927">
        <f t="shared" si="11"/>
        <v>2</v>
      </c>
    </row>
    <row r="30" spans="1:48" s="17" customFormat="1" ht="14.45" customHeight="1" x14ac:dyDescent="0.25">
      <c r="A30" s="819" t="s">
        <v>530</v>
      </c>
      <c r="B30" s="810" t="s">
        <v>658</v>
      </c>
      <c r="C30" s="811"/>
      <c r="D30" s="812"/>
      <c r="E30" s="812"/>
      <c r="F30" s="812"/>
      <c r="G30" s="812"/>
      <c r="H30" s="812"/>
      <c r="I30" s="812"/>
      <c r="J30" s="812"/>
      <c r="K30" s="812"/>
      <c r="L30" s="812"/>
      <c r="M30" s="812"/>
      <c r="N30" s="812">
        <v>3</v>
      </c>
      <c r="O30" s="812"/>
      <c r="P30" s="812"/>
      <c r="Q30" s="812"/>
      <c r="R30" s="812"/>
      <c r="S30" s="812"/>
      <c r="T30" s="812"/>
      <c r="U30" s="812"/>
      <c r="V30" s="804">
        <f t="shared" si="8"/>
        <v>3</v>
      </c>
      <c r="W30" s="812"/>
      <c r="X30" s="812"/>
      <c r="Y30" s="804">
        <v>3</v>
      </c>
      <c r="Z30" s="804"/>
      <c r="AA30" s="804"/>
      <c r="AB30" s="804"/>
      <c r="AC30" s="804"/>
      <c r="AD30" s="804"/>
      <c r="AE30" s="804"/>
      <c r="AF30" s="804"/>
      <c r="AG30" s="804"/>
      <c r="AH30" s="804">
        <f t="shared" si="9"/>
        <v>3</v>
      </c>
      <c r="AI30" s="804"/>
      <c r="AJ30" s="804"/>
      <c r="AK30" s="804">
        <f t="shared" si="10"/>
        <v>3</v>
      </c>
      <c r="AL30" s="804"/>
      <c r="AM30" s="804"/>
      <c r="AN30" s="804"/>
      <c r="AO30" s="804"/>
      <c r="AP30" s="804"/>
      <c r="AQ30" s="804"/>
      <c r="AR30" s="804"/>
      <c r="AS30" s="804"/>
      <c r="AT30" s="927">
        <f t="shared" si="11"/>
        <v>3</v>
      </c>
      <c r="AV30" s="384"/>
    </row>
    <row r="31" spans="1:48" s="17" customFormat="1" ht="14.45" customHeight="1" x14ac:dyDescent="0.25">
      <c r="A31" s="819" t="s">
        <v>531</v>
      </c>
      <c r="B31" s="810" t="s">
        <v>659</v>
      </c>
      <c r="C31" s="811"/>
      <c r="D31" s="812"/>
      <c r="E31" s="812"/>
      <c r="F31" s="812"/>
      <c r="G31" s="812"/>
      <c r="H31" s="812"/>
      <c r="I31" s="812"/>
      <c r="J31" s="812"/>
      <c r="K31" s="812"/>
      <c r="L31" s="812"/>
      <c r="M31" s="812"/>
      <c r="N31" s="812">
        <v>5</v>
      </c>
      <c r="O31" s="812"/>
      <c r="P31" s="812"/>
      <c r="Q31" s="812"/>
      <c r="R31" s="812"/>
      <c r="S31" s="812"/>
      <c r="T31" s="812"/>
      <c r="U31" s="812"/>
      <c r="V31" s="804">
        <f t="shared" si="8"/>
        <v>5</v>
      </c>
      <c r="W31" s="812"/>
      <c r="X31" s="812"/>
      <c r="Y31" s="804">
        <f>N31+W31</f>
        <v>5</v>
      </c>
      <c r="Z31" s="804"/>
      <c r="AA31" s="804"/>
      <c r="AB31" s="804"/>
      <c r="AC31" s="804"/>
      <c r="AD31" s="804"/>
      <c r="AE31" s="804"/>
      <c r="AF31" s="804"/>
      <c r="AG31" s="804"/>
      <c r="AH31" s="804">
        <f t="shared" si="9"/>
        <v>5</v>
      </c>
      <c r="AI31" s="804"/>
      <c r="AJ31" s="804"/>
      <c r="AK31" s="804">
        <f t="shared" si="10"/>
        <v>5</v>
      </c>
      <c r="AL31" s="804"/>
      <c r="AM31" s="804"/>
      <c r="AN31" s="804"/>
      <c r="AO31" s="804"/>
      <c r="AP31" s="804"/>
      <c r="AQ31" s="804"/>
      <c r="AR31" s="804"/>
      <c r="AS31" s="804"/>
      <c r="AT31" s="927">
        <f t="shared" si="11"/>
        <v>5</v>
      </c>
    </row>
    <row r="32" spans="1:48" s="17" customFormat="1" ht="29.25" customHeight="1" x14ac:dyDescent="0.25">
      <c r="A32" s="905" t="s">
        <v>532</v>
      </c>
      <c r="B32" s="810" t="s">
        <v>1394</v>
      </c>
      <c r="C32" s="811"/>
      <c r="D32" s="812"/>
      <c r="E32" s="812"/>
      <c r="F32" s="812"/>
      <c r="G32" s="812"/>
      <c r="H32" s="812"/>
      <c r="I32" s="812"/>
      <c r="J32" s="812"/>
      <c r="K32" s="812"/>
      <c r="L32" s="812"/>
      <c r="M32" s="812"/>
      <c r="N32" s="812">
        <v>5</v>
      </c>
      <c r="O32" s="812"/>
      <c r="P32" s="812"/>
      <c r="Q32" s="812"/>
      <c r="R32" s="812"/>
      <c r="S32" s="812"/>
      <c r="T32" s="812">
        <v>-1</v>
      </c>
      <c r="U32" s="812">
        <v>-1</v>
      </c>
      <c r="V32" s="804">
        <f t="shared" si="8"/>
        <v>3</v>
      </c>
      <c r="W32" s="812"/>
      <c r="X32" s="812"/>
      <c r="Y32" s="804">
        <v>5</v>
      </c>
      <c r="Z32" s="804"/>
      <c r="AA32" s="804"/>
      <c r="AB32" s="804"/>
      <c r="AC32" s="804"/>
      <c r="AD32" s="804"/>
      <c r="AE32" s="804"/>
      <c r="AF32" s="804">
        <v>-1</v>
      </c>
      <c r="AG32" s="804">
        <v>-1</v>
      </c>
      <c r="AH32" s="804">
        <f t="shared" si="9"/>
        <v>3</v>
      </c>
      <c r="AI32" s="804"/>
      <c r="AJ32" s="804"/>
      <c r="AK32" s="804">
        <f t="shared" si="10"/>
        <v>5</v>
      </c>
      <c r="AL32" s="804"/>
      <c r="AM32" s="804"/>
      <c r="AN32" s="804"/>
      <c r="AO32" s="804"/>
      <c r="AP32" s="804"/>
      <c r="AQ32" s="804"/>
      <c r="AR32" s="804">
        <v>-1</v>
      </c>
      <c r="AS32" s="804">
        <v>-1</v>
      </c>
      <c r="AT32" s="927">
        <f t="shared" si="11"/>
        <v>3</v>
      </c>
    </row>
    <row r="33" spans="1:46" s="17" customFormat="1" ht="42.75" customHeight="1" x14ac:dyDescent="0.25">
      <c r="A33" s="819" t="s">
        <v>533</v>
      </c>
      <c r="B33" s="810" t="s">
        <v>1082</v>
      </c>
      <c r="C33" s="811"/>
      <c r="D33" s="812"/>
      <c r="E33" s="812"/>
      <c r="F33" s="812"/>
      <c r="G33" s="812"/>
      <c r="H33" s="812"/>
      <c r="I33" s="812"/>
      <c r="J33" s="812"/>
      <c r="K33" s="812"/>
      <c r="L33" s="812"/>
      <c r="M33" s="812"/>
      <c r="N33" s="812">
        <v>5</v>
      </c>
      <c r="O33" s="812"/>
      <c r="P33" s="812"/>
      <c r="Q33" s="812"/>
      <c r="R33" s="812"/>
      <c r="S33" s="812"/>
      <c r="T33" s="812"/>
      <c r="U33" s="812"/>
      <c r="V33" s="804">
        <f t="shared" si="8"/>
        <v>5</v>
      </c>
      <c r="W33" s="812"/>
      <c r="X33" s="812"/>
      <c r="Y33" s="804">
        <v>5</v>
      </c>
      <c r="Z33" s="804"/>
      <c r="AA33" s="804"/>
      <c r="AB33" s="804"/>
      <c r="AC33" s="804"/>
      <c r="AD33" s="804"/>
      <c r="AE33" s="804"/>
      <c r="AF33" s="804"/>
      <c r="AG33" s="804"/>
      <c r="AH33" s="804">
        <f t="shared" si="9"/>
        <v>5</v>
      </c>
      <c r="AI33" s="804"/>
      <c r="AJ33" s="804"/>
      <c r="AK33" s="804">
        <f t="shared" si="10"/>
        <v>5</v>
      </c>
      <c r="AL33" s="804"/>
      <c r="AM33" s="804"/>
      <c r="AN33" s="804"/>
      <c r="AO33" s="804"/>
      <c r="AP33" s="804"/>
      <c r="AQ33" s="804"/>
      <c r="AR33" s="804"/>
      <c r="AS33" s="804"/>
      <c r="AT33" s="927">
        <f t="shared" si="11"/>
        <v>5</v>
      </c>
    </row>
    <row r="34" spans="1:46" s="17" customFormat="1" ht="14.25" customHeight="1" x14ac:dyDescent="0.25">
      <c r="A34" s="819" t="s">
        <v>534</v>
      </c>
      <c r="B34" s="810" t="s">
        <v>1081</v>
      </c>
      <c r="C34" s="811"/>
      <c r="D34" s="812"/>
      <c r="E34" s="812"/>
      <c r="F34" s="812"/>
      <c r="G34" s="812"/>
      <c r="H34" s="812"/>
      <c r="I34" s="812"/>
      <c r="J34" s="812"/>
      <c r="K34" s="812"/>
      <c r="L34" s="812"/>
      <c r="M34" s="812"/>
      <c r="N34" s="812">
        <v>3</v>
      </c>
      <c r="O34" s="812"/>
      <c r="P34" s="812"/>
      <c r="Q34" s="812"/>
      <c r="R34" s="812"/>
      <c r="S34" s="812"/>
      <c r="T34" s="812"/>
      <c r="U34" s="812"/>
      <c r="V34" s="804">
        <f t="shared" si="8"/>
        <v>3</v>
      </c>
      <c r="W34" s="812"/>
      <c r="X34" s="812"/>
      <c r="Y34" s="804">
        <v>3</v>
      </c>
      <c r="Z34" s="804"/>
      <c r="AA34" s="804"/>
      <c r="AB34" s="804"/>
      <c r="AC34" s="804"/>
      <c r="AD34" s="804"/>
      <c r="AE34" s="804"/>
      <c r="AF34" s="804"/>
      <c r="AG34" s="804"/>
      <c r="AH34" s="804">
        <f t="shared" si="9"/>
        <v>3</v>
      </c>
      <c r="AI34" s="804"/>
      <c r="AJ34" s="804"/>
      <c r="AK34" s="804">
        <f t="shared" si="10"/>
        <v>3</v>
      </c>
      <c r="AL34" s="804"/>
      <c r="AM34" s="804"/>
      <c r="AN34" s="804"/>
      <c r="AO34" s="804"/>
      <c r="AP34" s="804"/>
      <c r="AQ34" s="804"/>
      <c r="AR34" s="804"/>
      <c r="AS34" s="804"/>
      <c r="AT34" s="927">
        <f t="shared" si="11"/>
        <v>3</v>
      </c>
    </row>
    <row r="35" spans="1:46" s="17" customFormat="1" ht="27.75" customHeight="1" x14ac:dyDescent="0.25">
      <c r="A35" s="819" t="s">
        <v>535</v>
      </c>
      <c r="B35" s="810" t="s">
        <v>1083</v>
      </c>
      <c r="C35" s="811"/>
      <c r="D35" s="812"/>
      <c r="E35" s="812"/>
      <c r="F35" s="812"/>
      <c r="G35" s="812"/>
      <c r="H35" s="812"/>
      <c r="I35" s="812"/>
      <c r="J35" s="812"/>
      <c r="K35" s="812"/>
      <c r="L35" s="812"/>
      <c r="M35" s="812"/>
      <c r="N35" s="812">
        <v>1</v>
      </c>
      <c r="O35" s="812"/>
      <c r="P35" s="812"/>
      <c r="Q35" s="812"/>
      <c r="R35" s="812"/>
      <c r="S35" s="812">
        <v>-1</v>
      </c>
      <c r="T35" s="812"/>
      <c r="U35" s="812"/>
      <c r="V35" s="804">
        <f t="shared" si="8"/>
        <v>0</v>
      </c>
      <c r="W35" s="812"/>
      <c r="X35" s="812"/>
      <c r="Y35" s="804">
        <f>N35</f>
        <v>1</v>
      </c>
      <c r="Z35" s="804"/>
      <c r="AA35" s="804"/>
      <c r="AB35" s="804"/>
      <c r="AC35" s="804"/>
      <c r="AD35" s="804"/>
      <c r="AE35" s="812">
        <v>-1</v>
      </c>
      <c r="AF35" s="812"/>
      <c r="AG35" s="804"/>
      <c r="AH35" s="804">
        <f t="shared" si="9"/>
        <v>0</v>
      </c>
      <c r="AI35" s="804"/>
      <c r="AJ35" s="804"/>
      <c r="AK35" s="804">
        <f t="shared" si="10"/>
        <v>1</v>
      </c>
      <c r="AL35" s="804"/>
      <c r="AM35" s="804"/>
      <c r="AN35" s="804"/>
      <c r="AO35" s="804"/>
      <c r="AP35" s="804"/>
      <c r="AQ35" s="804">
        <v>-1</v>
      </c>
      <c r="AR35" s="804"/>
      <c r="AS35" s="804"/>
      <c r="AT35" s="927">
        <f t="shared" si="11"/>
        <v>0</v>
      </c>
    </row>
    <row r="36" spans="1:46" s="17" customFormat="1" ht="14.25" customHeight="1" x14ac:dyDescent="0.25">
      <c r="A36" s="819" t="s">
        <v>552</v>
      </c>
      <c r="B36" s="802" t="s">
        <v>660</v>
      </c>
      <c r="C36" s="803"/>
      <c r="D36" s="815"/>
      <c r="E36" s="815"/>
      <c r="F36" s="815"/>
      <c r="G36" s="815"/>
      <c r="H36" s="815"/>
      <c r="I36" s="815"/>
      <c r="J36" s="815"/>
      <c r="K36" s="804"/>
      <c r="L36" s="804"/>
      <c r="M36" s="804"/>
      <c r="N36" s="804">
        <f>SUM(N25:N35)</f>
        <v>66</v>
      </c>
      <c r="O36" s="804"/>
      <c r="P36" s="804"/>
      <c r="Q36" s="804"/>
      <c r="R36" s="804"/>
      <c r="S36" s="804">
        <f>SUM(S25:S35)</f>
        <v>-3</v>
      </c>
      <c r="T36" s="804">
        <f>SUM(T25:T35)</f>
        <v>-1</v>
      </c>
      <c r="U36" s="804">
        <f>SUM(U25:U35)</f>
        <v>-1</v>
      </c>
      <c r="V36" s="804">
        <f t="shared" si="8"/>
        <v>61</v>
      </c>
      <c r="W36" s="804">
        <f>SUM(W25:W34)</f>
        <v>0</v>
      </c>
      <c r="X36" s="804">
        <f>SUM(X25:X34)</f>
        <v>0</v>
      </c>
      <c r="Y36" s="804">
        <f>SUM(Y25:Y35)</f>
        <v>66</v>
      </c>
      <c r="Z36" s="804"/>
      <c r="AA36" s="804"/>
      <c r="AB36" s="804"/>
      <c r="AC36" s="804"/>
      <c r="AD36" s="804"/>
      <c r="AE36" s="804">
        <f>SUM(AE25:AE35)</f>
        <v>-3</v>
      </c>
      <c r="AF36" s="804">
        <f>SUM(AF25:AF35)</f>
        <v>-1</v>
      </c>
      <c r="AG36" s="804">
        <f>SUM(AG25:AG35)</f>
        <v>-1</v>
      </c>
      <c r="AH36" s="804">
        <f t="shared" si="9"/>
        <v>61</v>
      </c>
      <c r="AI36" s="804">
        <f>W36+L36+E36</f>
        <v>0</v>
      </c>
      <c r="AJ36" s="804">
        <f>F36+M36+X36</f>
        <v>0</v>
      </c>
      <c r="AK36" s="816">
        <f t="shared" si="10"/>
        <v>66</v>
      </c>
      <c r="AL36" s="816"/>
      <c r="AM36" s="816"/>
      <c r="AN36" s="816"/>
      <c r="AO36" s="816"/>
      <c r="AP36" s="816"/>
      <c r="AQ36" s="816">
        <f>SUM(AQ25:AQ35)</f>
        <v>-3</v>
      </c>
      <c r="AR36" s="816">
        <f>SUM(AR25:AR35)</f>
        <v>-1</v>
      </c>
      <c r="AS36" s="816">
        <f>SUM(AS25:AS35)</f>
        <v>-1</v>
      </c>
      <c r="AT36" s="932">
        <f t="shared" si="11"/>
        <v>61</v>
      </c>
    </row>
    <row r="37" spans="1:46" ht="12.75" hidden="1" customHeight="1" x14ac:dyDescent="0.25">
      <c r="A37" s="819" t="s">
        <v>554</v>
      </c>
      <c r="B37" s="755"/>
      <c r="C37" s="756"/>
      <c r="D37" s="757"/>
      <c r="E37" s="757"/>
      <c r="F37" s="757"/>
      <c r="G37" s="757"/>
      <c r="H37" s="757"/>
      <c r="I37" s="757"/>
      <c r="J37" s="757"/>
      <c r="K37" s="758"/>
      <c r="L37" s="758"/>
      <c r="M37" s="758"/>
      <c r="N37" s="758"/>
      <c r="O37" s="758"/>
      <c r="P37" s="758"/>
      <c r="Q37" s="758"/>
      <c r="R37" s="758"/>
      <c r="S37" s="758"/>
      <c r="T37" s="758"/>
      <c r="U37" s="758"/>
      <c r="V37" s="804">
        <f t="shared" ref="V37:V60" si="12">N37+P37+S37</f>
        <v>0</v>
      </c>
      <c r="W37" s="758">
        <f>SUM(W25:W36)</f>
        <v>0</v>
      </c>
      <c r="X37" s="758"/>
      <c r="Y37" s="758"/>
      <c r="Z37" s="758"/>
      <c r="AA37" s="758"/>
      <c r="AB37" s="758"/>
      <c r="AC37" s="758"/>
      <c r="AD37" s="758"/>
      <c r="AE37" s="758"/>
      <c r="AF37" s="758"/>
      <c r="AG37" s="758"/>
      <c r="AH37" s="758"/>
      <c r="AI37" s="739"/>
      <c r="AJ37" s="739"/>
      <c r="AK37" s="739"/>
      <c r="AL37" s="739"/>
      <c r="AM37" s="739"/>
      <c r="AN37" s="739"/>
      <c r="AO37" s="739"/>
      <c r="AP37" s="739"/>
      <c r="AQ37" s="739"/>
      <c r="AR37" s="739"/>
      <c r="AS37" s="739"/>
      <c r="AT37" s="933"/>
    </row>
    <row r="38" spans="1:46" s="29" customFormat="1" ht="14.25" hidden="1" customHeight="1" x14ac:dyDescent="0.25">
      <c r="A38" s="819" t="s">
        <v>555</v>
      </c>
      <c r="B38" s="741"/>
      <c r="C38" s="760"/>
      <c r="D38" s="739"/>
      <c r="E38" s="739"/>
      <c r="F38" s="739"/>
      <c r="G38" s="739"/>
      <c r="H38" s="739"/>
      <c r="I38" s="739"/>
      <c r="J38" s="739"/>
      <c r="K38" s="754"/>
      <c r="L38" s="754"/>
      <c r="M38" s="754"/>
      <c r="N38" s="754"/>
      <c r="O38" s="754"/>
      <c r="P38" s="754"/>
      <c r="Q38" s="754"/>
      <c r="R38" s="754"/>
      <c r="S38" s="754"/>
      <c r="T38" s="754"/>
      <c r="U38" s="754"/>
      <c r="V38" s="804">
        <f t="shared" si="12"/>
        <v>0</v>
      </c>
      <c r="W38" s="739"/>
      <c r="X38" s="739"/>
      <c r="Y38" s="739"/>
      <c r="Z38" s="739"/>
      <c r="AA38" s="739"/>
      <c r="AB38" s="739"/>
      <c r="AC38" s="739"/>
      <c r="AD38" s="739"/>
      <c r="AE38" s="739"/>
      <c r="AF38" s="739"/>
      <c r="AG38" s="739"/>
      <c r="AH38" s="754"/>
      <c r="AI38" s="754"/>
      <c r="AJ38" s="739"/>
      <c r="AK38" s="739"/>
      <c r="AL38" s="739"/>
      <c r="AM38" s="739"/>
      <c r="AN38" s="739"/>
      <c r="AO38" s="739"/>
      <c r="AP38" s="739"/>
      <c r="AQ38" s="739"/>
      <c r="AR38" s="739"/>
      <c r="AS38" s="739"/>
      <c r="AT38" s="934"/>
    </row>
    <row r="39" spans="1:46" s="29" customFormat="1" ht="14.45" hidden="1" customHeight="1" x14ac:dyDescent="0.25">
      <c r="A39" s="819" t="s">
        <v>556</v>
      </c>
      <c r="B39" s="761"/>
      <c r="C39" s="762"/>
      <c r="D39" s="733"/>
      <c r="E39" s="733"/>
      <c r="F39" s="733"/>
      <c r="G39" s="733"/>
      <c r="H39" s="733"/>
      <c r="I39" s="733"/>
      <c r="J39" s="733"/>
      <c r="K39" s="746"/>
      <c r="L39" s="746"/>
      <c r="M39" s="746"/>
      <c r="N39" s="746"/>
      <c r="O39" s="746"/>
      <c r="P39" s="746"/>
      <c r="Q39" s="746"/>
      <c r="R39" s="746"/>
      <c r="S39" s="746"/>
      <c r="T39" s="746"/>
      <c r="U39" s="746"/>
      <c r="V39" s="804">
        <f t="shared" si="12"/>
        <v>0</v>
      </c>
      <c r="W39" s="733"/>
      <c r="X39" s="733"/>
      <c r="Y39" s="733"/>
      <c r="Z39" s="733"/>
      <c r="AA39" s="733"/>
      <c r="AB39" s="733"/>
      <c r="AC39" s="733"/>
      <c r="AD39" s="733"/>
      <c r="AE39" s="733"/>
      <c r="AF39" s="733"/>
      <c r="AG39" s="733"/>
      <c r="AH39" s="746"/>
      <c r="AI39" s="746"/>
      <c r="AJ39" s="733"/>
      <c r="AK39" s="733"/>
      <c r="AL39" s="733"/>
      <c r="AM39" s="733"/>
      <c r="AN39" s="733"/>
      <c r="AO39" s="733"/>
      <c r="AP39" s="733"/>
      <c r="AQ39" s="733"/>
      <c r="AR39" s="733"/>
      <c r="AS39" s="733"/>
      <c r="AT39" s="935"/>
    </row>
    <row r="40" spans="1:46" s="29" customFormat="1" ht="14.25" hidden="1" customHeight="1" x14ac:dyDescent="0.25">
      <c r="A40" s="819" t="s">
        <v>557</v>
      </c>
      <c r="B40" s="745"/>
      <c r="C40" s="747"/>
      <c r="D40" s="746"/>
      <c r="E40" s="746"/>
      <c r="F40" s="746"/>
      <c r="G40" s="746"/>
      <c r="H40" s="746"/>
      <c r="I40" s="746"/>
      <c r="J40" s="746"/>
      <c r="K40" s="746"/>
      <c r="L40" s="746"/>
      <c r="M40" s="746"/>
      <c r="N40" s="746"/>
      <c r="O40" s="746"/>
      <c r="P40" s="746"/>
      <c r="Q40" s="746"/>
      <c r="R40" s="746"/>
      <c r="S40" s="746"/>
      <c r="T40" s="746"/>
      <c r="U40" s="746"/>
      <c r="V40" s="804">
        <f t="shared" si="12"/>
        <v>0</v>
      </c>
      <c r="W40" s="746"/>
      <c r="X40" s="746"/>
      <c r="Y40" s="746"/>
      <c r="Z40" s="746"/>
      <c r="AA40" s="746"/>
      <c r="AB40" s="746"/>
      <c r="AC40" s="746"/>
      <c r="AD40" s="746"/>
      <c r="AE40" s="746"/>
      <c r="AF40" s="746"/>
      <c r="AG40" s="746"/>
      <c r="AH40" s="746"/>
      <c r="AI40" s="746"/>
      <c r="AJ40" s="733"/>
      <c r="AK40" s="733"/>
      <c r="AL40" s="733"/>
      <c r="AM40" s="733"/>
      <c r="AN40" s="733"/>
      <c r="AO40" s="733"/>
      <c r="AP40" s="733"/>
      <c r="AQ40" s="733"/>
      <c r="AR40" s="733"/>
      <c r="AS40" s="733"/>
      <c r="AT40" s="935"/>
    </row>
    <row r="41" spans="1:46" s="29" customFormat="1" ht="14.25" hidden="1" customHeight="1" x14ac:dyDescent="0.25">
      <c r="A41" s="819" t="s">
        <v>558</v>
      </c>
      <c r="B41" s="745"/>
      <c r="C41" s="747"/>
      <c r="D41" s="746"/>
      <c r="E41" s="746"/>
      <c r="F41" s="746"/>
      <c r="G41" s="746"/>
      <c r="H41" s="746"/>
      <c r="I41" s="746"/>
      <c r="J41" s="746"/>
      <c r="K41" s="746"/>
      <c r="L41" s="746"/>
      <c r="M41" s="746"/>
      <c r="N41" s="746"/>
      <c r="O41" s="746"/>
      <c r="P41" s="746"/>
      <c r="Q41" s="746"/>
      <c r="R41" s="746"/>
      <c r="S41" s="746"/>
      <c r="T41" s="746"/>
      <c r="U41" s="746"/>
      <c r="V41" s="804">
        <f t="shared" si="12"/>
        <v>0</v>
      </c>
      <c r="W41" s="746"/>
      <c r="X41" s="746"/>
      <c r="Y41" s="746"/>
      <c r="Z41" s="746"/>
      <c r="AA41" s="746"/>
      <c r="AB41" s="746"/>
      <c r="AC41" s="746"/>
      <c r="AD41" s="746"/>
      <c r="AE41" s="746"/>
      <c r="AF41" s="746"/>
      <c r="AG41" s="746"/>
      <c r="AH41" s="746"/>
      <c r="AI41" s="746"/>
      <c r="AJ41" s="733"/>
      <c r="AK41" s="733"/>
      <c r="AL41" s="733"/>
      <c r="AM41" s="733"/>
      <c r="AN41" s="733"/>
      <c r="AO41" s="733"/>
      <c r="AP41" s="733"/>
      <c r="AQ41" s="733"/>
      <c r="AR41" s="733"/>
      <c r="AS41" s="733"/>
      <c r="AT41" s="935"/>
    </row>
    <row r="42" spans="1:46" s="29" customFormat="1" ht="14.25" hidden="1" customHeight="1" x14ac:dyDescent="0.25">
      <c r="A42" s="819" t="s">
        <v>559</v>
      </c>
      <c r="B42" s="745"/>
      <c r="C42" s="747"/>
      <c r="D42" s="746"/>
      <c r="E42" s="746"/>
      <c r="F42" s="746"/>
      <c r="G42" s="746"/>
      <c r="H42" s="746"/>
      <c r="I42" s="746"/>
      <c r="J42" s="746"/>
      <c r="K42" s="746"/>
      <c r="L42" s="746"/>
      <c r="M42" s="746"/>
      <c r="N42" s="746"/>
      <c r="O42" s="746"/>
      <c r="P42" s="746"/>
      <c r="Q42" s="746"/>
      <c r="R42" s="746"/>
      <c r="S42" s="746"/>
      <c r="T42" s="746"/>
      <c r="U42" s="746"/>
      <c r="V42" s="804">
        <f t="shared" si="12"/>
        <v>0</v>
      </c>
      <c r="W42" s="746"/>
      <c r="X42" s="746"/>
      <c r="Y42" s="746"/>
      <c r="Z42" s="746"/>
      <c r="AA42" s="746"/>
      <c r="AB42" s="746"/>
      <c r="AC42" s="746"/>
      <c r="AD42" s="746"/>
      <c r="AE42" s="746"/>
      <c r="AF42" s="746"/>
      <c r="AG42" s="746"/>
      <c r="AH42" s="746"/>
      <c r="AI42" s="746"/>
      <c r="AJ42" s="733"/>
      <c r="AK42" s="733"/>
      <c r="AL42" s="733"/>
      <c r="AM42" s="733"/>
      <c r="AN42" s="733"/>
      <c r="AO42" s="733"/>
      <c r="AP42" s="733"/>
      <c r="AQ42" s="733"/>
      <c r="AR42" s="733"/>
      <c r="AS42" s="733"/>
      <c r="AT42" s="935"/>
    </row>
    <row r="43" spans="1:46" s="29" customFormat="1" ht="14.25" hidden="1" customHeight="1" x14ac:dyDescent="0.25">
      <c r="A43" s="819" t="s">
        <v>560</v>
      </c>
      <c r="B43" s="745"/>
      <c r="C43" s="747"/>
      <c r="D43" s="746"/>
      <c r="E43" s="746"/>
      <c r="F43" s="746"/>
      <c r="G43" s="746"/>
      <c r="H43" s="746"/>
      <c r="I43" s="746"/>
      <c r="J43" s="746"/>
      <c r="K43" s="746"/>
      <c r="L43" s="746"/>
      <c r="M43" s="746"/>
      <c r="N43" s="746"/>
      <c r="O43" s="746"/>
      <c r="P43" s="746"/>
      <c r="Q43" s="746"/>
      <c r="R43" s="746"/>
      <c r="S43" s="746"/>
      <c r="T43" s="746"/>
      <c r="U43" s="746"/>
      <c r="V43" s="804">
        <f t="shared" si="12"/>
        <v>0</v>
      </c>
      <c r="W43" s="746"/>
      <c r="X43" s="746"/>
      <c r="Y43" s="746"/>
      <c r="Z43" s="746"/>
      <c r="AA43" s="746"/>
      <c r="AB43" s="746"/>
      <c r="AC43" s="746"/>
      <c r="AD43" s="746"/>
      <c r="AE43" s="746"/>
      <c r="AF43" s="746"/>
      <c r="AG43" s="746"/>
      <c r="AH43" s="746"/>
      <c r="AI43" s="746"/>
      <c r="AJ43" s="733"/>
      <c r="AK43" s="733"/>
      <c r="AL43" s="733"/>
      <c r="AM43" s="733"/>
      <c r="AN43" s="733"/>
      <c r="AO43" s="733"/>
      <c r="AP43" s="733"/>
      <c r="AQ43" s="733"/>
      <c r="AR43" s="733"/>
      <c r="AS43" s="733"/>
      <c r="AT43" s="935"/>
    </row>
    <row r="44" spans="1:46" s="29" customFormat="1" ht="14.25" hidden="1" customHeight="1" x14ac:dyDescent="0.25">
      <c r="A44" s="819" t="s">
        <v>612</v>
      </c>
      <c r="B44" s="745"/>
      <c r="C44" s="747"/>
      <c r="D44" s="746"/>
      <c r="E44" s="746"/>
      <c r="F44" s="746"/>
      <c r="G44" s="746"/>
      <c r="H44" s="746"/>
      <c r="I44" s="746"/>
      <c r="J44" s="746"/>
      <c r="K44" s="746"/>
      <c r="L44" s="746"/>
      <c r="M44" s="746"/>
      <c r="N44" s="746"/>
      <c r="O44" s="746"/>
      <c r="P44" s="746"/>
      <c r="Q44" s="746"/>
      <c r="R44" s="746"/>
      <c r="S44" s="746"/>
      <c r="T44" s="746"/>
      <c r="U44" s="746"/>
      <c r="V44" s="804">
        <f t="shared" si="12"/>
        <v>0</v>
      </c>
      <c r="W44" s="746"/>
      <c r="X44" s="746"/>
      <c r="Y44" s="746"/>
      <c r="Z44" s="746"/>
      <c r="AA44" s="746"/>
      <c r="AB44" s="746"/>
      <c r="AC44" s="746"/>
      <c r="AD44" s="746"/>
      <c r="AE44" s="746"/>
      <c r="AF44" s="746"/>
      <c r="AG44" s="746"/>
      <c r="AH44" s="746"/>
      <c r="AI44" s="746"/>
      <c r="AJ44" s="733"/>
      <c r="AK44" s="733"/>
      <c r="AL44" s="733"/>
      <c r="AM44" s="733"/>
      <c r="AN44" s="733"/>
      <c r="AO44" s="733"/>
      <c r="AP44" s="733"/>
      <c r="AQ44" s="733"/>
      <c r="AR44" s="733"/>
      <c r="AS44" s="733"/>
      <c r="AT44" s="935"/>
    </row>
    <row r="45" spans="1:46" s="29" customFormat="1" ht="14.25" hidden="1" customHeight="1" x14ac:dyDescent="0.25">
      <c r="A45" s="819" t="s">
        <v>613</v>
      </c>
      <c r="B45" s="745"/>
      <c r="C45" s="747"/>
      <c r="D45" s="746"/>
      <c r="E45" s="746"/>
      <c r="F45" s="746"/>
      <c r="G45" s="746"/>
      <c r="H45" s="746"/>
      <c r="I45" s="746"/>
      <c r="J45" s="746"/>
      <c r="K45" s="746"/>
      <c r="L45" s="746"/>
      <c r="M45" s="746"/>
      <c r="N45" s="746"/>
      <c r="O45" s="746"/>
      <c r="P45" s="746"/>
      <c r="Q45" s="746"/>
      <c r="R45" s="746"/>
      <c r="S45" s="746"/>
      <c r="T45" s="746"/>
      <c r="U45" s="746"/>
      <c r="V45" s="804">
        <f t="shared" si="12"/>
        <v>0</v>
      </c>
      <c r="W45" s="746"/>
      <c r="X45" s="746"/>
      <c r="Y45" s="746"/>
      <c r="Z45" s="746"/>
      <c r="AA45" s="746"/>
      <c r="AB45" s="746"/>
      <c r="AC45" s="746"/>
      <c r="AD45" s="746"/>
      <c r="AE45" s="746"/>
      <c r="AF45" s="746"/>
      <c r="AG45" s="746"/>
      <c r="AH45" s="746"/>
      <c r="AI45" s="746"/>
      <c r="AJ45" s="733"/>
      <c r="AK45" s="733"/>
      <c r="AL45" s="733"/>
      <c r="AM45" s="733"/>
      <c r="AN45" s="733"/>
      <c r="AO45" s="733"/>
      <c r="AP45" s="733"/>
      <c r="AQ45" s="733"/>
      <c r="AR45" s="733"/>
      <c r="AS45" s="733"/>
      <c r="AT45" s="935"/>
    </row>
    <row r="46" spans="1:46" s="29" customFormat="1" ht="14.25" hidden="1" customHeight="1" x14ac:dyDescent="0.25">
      <c r="A46" s="819" t="s">
        <v>614</v>
      </c>
      <c r="B46" s="745"/>
      <c r="C46" s="747"/>
      <c r="D46" s="746"/>
      <c r="E46" s="746"/>
      <c r="F46" s="746"/>
      <c r="G46" s="746"/>
      <c r="H46" s="746"/>
      <c r="I46" s="746"/>
      <c r="J46" s="746"/>
      <c r="K46" s="746"/>
      <c r="L46" s="746"/>
      <c r="M46" s="746"/>
      <c r="N46" s="746"/>
      <c r="O46" s="746"/>
      <c r="P46" s="746"/>
      <c r="Q46" s="746"/>
      <c r="R46" s="746"/>
      <c r="S46" s="746"/>
      <c r="T46" s="746"/>
      <c r="U46" s="746"/>
      <c r="V46" s="804">
        <f t="shared" si="12"/>
        <v>0</v>
      </c>
      <c r="W46" s="746"/>
      <c r="X46" s="746"/>
      <c r="Y46" s="746"/>
      <c r="Z46" s="746"/>
      <c r="AA46" s="746"/>
      <c r="AB46" s="746"/>
      <c r="AC46" s="746"/>
      <c r="AD46" s="746"/>
      <c r="AE46" s="746"/>
      <c r="AF46" s="746"/>
      <c r="AG46" s="746"/>
      <c r="AH46" s="746"/>
      <c r="AI46" s="746"/>
      <c r="AJ46" s="746"/>
      <c r="AK46" s="733"/>
      <c r="AL46" s="733"/>
      <c r="AM46" s="733"/>
      <c r="AN46" s="733"/>
      <c r="AO46" s="733"/>
      <c r="AP46" s="733"/>
      <c r="AQ46" s="733"/>
      <c r="AR46" s="733"/>
      <c r="AS46" s="733"/>
      <c r="AT46" s="935"/>
    </row>
    <row r="47" spans="1:46" s="29" customFormat="1" ht="14.25" hidden="1" customHeight="1" x14ac:dyDescent="0.25">
      <c r="A47" s="819" t="s">
        <v>615</v>
      </c>
      <c r="B47" s="745"/>
      <c r="C47" s="747"/>
      <c r="D47" s="746"/>
      <c r="E47" s="746"/>
      <c r="F47" s="746"/>
      <c r="G47" s="746"/>
      <c r="H47" s="746"/>
      <c r="I47" s="746"/>
      <c r="J47" s="746"/>
      <c r="K47" s="746"/>
      <c r="L47" s="746"/>
      <c r="M47" s="746"/>
      <c r="N47" s="746"/>
      <c r="O47" s="746"/>
      <c r="P47" s="746"/>
      <c r="Q47" s="746"/>
      <c r="R47" s="746"/>
      <c r="S47" s="746"/>
      <c r="T47" s="746"/>
      <c r="U47" s="746"/>
      <c r="V47" s="804">
        <f t="shared" si="12"/>
        <v>0</v>
      </c>
      <c r="W47" s="746"/>
      <c r="X47" s="746"/>
      <c r="Y47" s="746"/>
      <c r="Z47" s="746"/>
      <c r="AA47" s="746"/>
      <c r="AB47" s="746"/>
      <c r="AC47" s="746"/>
      <c r="AD47" s="746"/>
      <c r="AE47" s="746"/>
      <c r="AF47" s="746"/>
      <c r="AG47" s="746"/>
      <c r="AH47" s="746"/>
      <c r="AI47" s="746"/>
      <c r="AJ47" s="746"/>
      <c r="AK47" s="733"/>
      <c r="AL47" s="733"/>
      <c r="AM47" s="733"/>
      <c r="AN47" s="733"/>
      <c r="AO47" s="733"/>
      <c r="AP47" s="733"/>
      <c r="AQ47" s="733"/>
      <c r="AR47" s="733"/>
      <c r="AS47" s="733"/>
      <c r="AT47" s="935"/>
    </row>
    <row r="48" spans="1:46" s="29" customFormat="1" ht="14.25" hidden="1" customHeight="1" x14ac:dyDescent="0.25">
      <c r="A48" s="819" t="s">
        <v>112</v>
      </c>
      <c r="B48" s="745"/>
      <c r="C48" s="747"/>
      <c r="D48" s="746"/>
      <c r="E48" s="746"/>
      <c r="F48" s="746"/>
      <c r="G48" s="746"/>
      <c r="H48" s="746"/>
      <c r="I48" s="746"/>
      <c r="J48" s="746"/>
      <c r="K48" s="746"/>
      <c r="L48" s="746"/>
      <c r="M48" s="746"/>
      <c r="N48" s="746"/>
      <c r="O48" s="746"/>
      <c r="P48" s="746"/>
      <c r="Q48" s="746"/>
      <c r="R48" s="746"/>
      <c r="S48" s="746"/>
      <c r="T48" s="746"/>
      <c r="U48" s="746"/>
      <c r="V48" s="804">
        <f t="shared" si="12"/>
        <v>0</v>
      </c>
      <c r="W48" s="746"/>
      <c r="X48" s="746"/>
      <c r="Y48" s="746"/>
      <c r="Z48" s="746"/>
      <c r="AA48" s="746"/>
      <c r="AB48" s="746"/>
      <c r="AC48" s="746"/>
      <c r="AD48" s="746"/>
      <c r="AE48" s="746"/>
      <c r="AF48" s="746"/>
      <c r="AG48" s="746"/>
      <c r="AH48" s="746"/>
      <c r="AI48" s="746"/>
      <c r="AJ48" s="746"/>
      <c r="AK48" s="733"/>
      <c r="AL48" s="733"/>
      <c r="AM48" s="733"/>
      <c r="AN48" s="733"/>
      <c r="AO48" s="733"/>
      <c r="AP48" s="733"/>
      <c r="AQ48" s="733"/>
      <c r="AR48" s="733"/>
      <c r="AS48" s="733"/>
      <c r="AT48" s="935"/>
    </row>
    <row r="49" spans="1:47" s="29" customFormat="1" ht="14.25" hidden="1" customHeight="1" x14ac:dyDescent="0.25">
      <c r="A49" s="819" t="s">
        <v>640</v>
      </c>
      <c r="B49" s="763"/>
      <c r="C49" s="762"/>
      <c r="D49" s="746"/>
      <c r="E49" s="746"/>
      <c r="F49" s="746"/>
      <c r="G49" s="746"/>
      <c r="H49" s="746"/>
      <c r="I49" s="746"/>
      <c r="J49" s="746"/>
      <c r="K49" s="746"/>
      <c r="L49" s="746"/>
      <c r="M49" s="746"/>
      <c r="N49" s="746"/>
      <c r="O49" s="746"/>
      <c r="P49" s="746"/>
      <c r="Q49" s="746"/>
      <c r="R49" s="746"/>
      <c r="S49" s="746"/>
      <c r="T49" s="746"/>
      <c r="U49" s="746"/>
      <c r="V49" s="804">
        <f t="shared" si="12"/>
        <v>0</v>
      </c>
      <c r="W49" s="746"/>
      <c r="X49" s="746"/>
      <c r="Y49" s="746"/>
      <c r="Z49" s="746"/>
      <c r="AA49" s="746"/>
      <c r="AB49" s="746"/>
      <c r="AC49" s="746"/>
      <c r="AD49" s="746"/>
      <c r="AE49" s="746"/>
      <c r="AF49" s="746"/>
      <c r="AG49" s="746"/>
      <c r="AH49" s="746"/>
      <c r="AI49" s="746"/>
      <c r="AJ49" s="733"/>
      <c r="AK49" s="733"/>
      <c r="AL49" s="733"/>
      <c r="AM49" s="733"/>
      <c r="AN49" s="733"/>
      <c r="AO49" s="733"/>
      <c r="AP49" s="733"/>
      <c r="AQ49" s="733"/>
      <c r="AR49" s="733"/>
      <c r="AS49" s="733"/>
      <c r="AT49" s="935"/>
    </row>
    <row r="50" spans="1:47" s="29" customFormat="1" ht="14.25" hidden="1" customHeight="1" x14ac:dyDescent="0.25">
      <c r="A50" s="819" t="s">
        <v>641</v>
      </c>
      <c r="B50" s="745"/>
      <c r="C50" s="747"/>
      <c r="D50" s="746"/>
      <c r="E50" s="746"/>
      <c r="F50" s="746"/>
      <c r="G50" s="746"/>
      <c r="H50" s="746"/>
      <c r="I50" s="746"/>
      <c r="J50" s="746"/>
      <c r="K50" s="746"/>
      <c r="L50" s="746"/>
      <c r="M50" s="746"/>
      <c r="N50" s="746"/>
      <c r="O50" s="746"/>
      <c r="P50" s="746"/>
      <c r="Q50" s="746"/>
      <c r="R50" s="746"/>
      <c r="S50" s="746"/>
      <c r="T50" s="746"/>
      <c r="U50" s="746"/>
      <c r="V50" s="804">
        <f t="shared" si="12"/>
        <v>0</v>
      </c>
      <c r="W50" s="746"/>
      <c r="X50" s="746"/>
      <c r="Y50" s="746"/>
      <c r="Z50" s="746"/>
      <c r="AA50" s="746"/>
      <c r="AB50" s="746"/>
      <c r="AC50" s="746"/>
      <c r="AD50" s="746"/>
      <c r="AE50" s="746"/>
      <c r="AF50" s="746"/>
      <c r="AG50" s="746"/>
      <c r="AH50" s="746"/>
      <c r="AI50" s="746"/>
      <c r="AJ50" s="733"/>
      <c r="AK50" s="733"/>
      <c r="AL50" s="733"/>
      <c r="AM50" s="733"/>
      <c r="AN50" s="733"/>
      <c r="AO50" s="733"/>
      <c r="AP50" s="733"/>
      <c r="AQ50" s="733"/>
      <c r="AR50" s="733"/>
      <c r="AS50" s="733"/>
      <c r="AT50" s="935"/>
    </row>
    <row r="51" spans="1:47" s="29" customFormat="1" ht="14.25" hidden="1" customHeight="1" x14ac:dyDescent="0.25">
      <c r="A51" s="819" t="s">
        <v>115</v>
      </c>
      <c r="B51" s="745"/>
      <c r="C51" s="747"/>
      <c r="D51" s="746"/>
      <c r="E51" s="746"/>
      <c r="F51" s="746"/>
      <c r="G51" s="746"/>
      <c r="H51" s="746"/>
      <c r="I51" s="746"/>
      <c r="J51" s="746"/>
      <c r="K51" s="746"/>
      <c r="L51" s="746"/>
      <c r="M51" s="746"/>
      <c r="N51" s="746"/>
      <c r="O51" s="746"/>
      <c r="P51" s="746"/>
      <c r="Q51" s="746"/>
      <c r="R51" s="746"/>
      <c r="S51" s="746"/>
      <c r="T51" s="746"/>
      <c r="U51" s="746"/>
      <c r="V51" s="804">
        <f t="shared" si="12"/>
        <v>0</v>
      </c>
      <c r="W51" s="746"/>
      <c r="X51" s="746"/>
      <c r="Y51" s="746"/>
      <c r="Z51" s="746"/>
      <c r="AA51" s="746"/>
      <c r="AB51" s="746"/>
      <c r="AC51" s="746"/>
      <c r="AD51" s="746"/>
      <c r="AE51" s="746"/>
      <c r="AF51" s="746"/>
      <c r="AG51" s="746"/>
      <c r="AH51" s="746"/>
      <c r="AI51" s="746"/>
      <c r="AJ51" s="733"/>
      <c r="AK51" s="733"/>
      <c r="AL51" s="733"/>
      <c r="AM51" s="733"/>
      <c r="AN51" s="733"/>
      <c r="AO51" s="733"/>
      <c r="AP51" s="733"/>
      <c r="AQ51" s="733"/>
      <c r="AR51" s="733"/>
      <c r="AS51" s="733"/>
      <c r="AT51" s="935"/>
    </row>
    <row r="52" spans="1:47" s="29" customFormat="1" ht="14.25" hidden="1" customHeight="1" x14ac:dyDescent="0.25">
      <c r="A52" s="819" t="s">
        <v>116</v>
      </c>
      <c r="B52" s="745"/>
      <c r="C52" s="747"/>
      <c r="D52" s="746"/>
      <c r="E52" s="746"/>
      <c r="F52" s="746"/>
      <c r="G52" s="746"/>
      <c r="H52" s="746"/>
      <c r="I52" s="746"/>
      <c r="J52" s="746"/>
      <c r="K52" s="746"/>
      <c r="L52" s="746"/>
      <c r="M52" s="746"/>
      <c r="N52" s="746"/>
      <c r="O52" s="746"/>
      <c r="P52" s="746"/>
      <c r="Q52" s="746"/>
      <c r="R52" s="746"/>
      <c r="S52" s="746"/>
      <c r="T52" s="746"/>
      <c r="U52" s="746"/>
      <c r="V52" s="804">
        <f t="shared" si="12"/>
        <v>0</v>
      </c>
      <c r="W52" s="746"/>
      <c r="X52" s="746"/>
      <c r="Y52" s="746"/>
      <c r="Z52" s="746"/>
      <c r="AA52" s="746"/>
      <c r="AB52" s="746"/>
      <c r="AC52" s="746"/>
      <c r="AD52" s="746"/>
      <c r="AE52" s="746"/>
      <c r="AF52" s="746"/>
      <c r="AG52" s="746"/>
      <c r="AH52" s="746"/>
      <c r="AI52" s="746"/>
      <c r="AJ52" s="733"/>
      <c r="AK52" s="733"/>
      <c r="AL52" s="733"/>
      <c r="AM52" s="733"/>
      <c r="AN52" s="733"/>
      <c r="AO52" s="733"/>
      <c r="AP52" s="733"/>
      <c r="AQ52" s="733"/>
      <c r="AR52" s="733"/>
      <c r="AS52" s="733"/>
      <c r="AT52" s="935"/>
    </row>
    <row r="53" spans="1:47" s="29" customFormat="1" ht="14.25" hidden="1" customHeight="1" x14ac:dyDescent="0.25">
      <c r="A53" s="819" t="s">
        <v>117</v>
      </c>
      <c r="B53" s="763"/>
      <c r="C53" s="762"/>
      <c r="D53" s="746"/>
      <c r="E53" s="746"/>
      <c r="F53" s="746"/>
      <c r="G53" s="746"/>
      <c r="H53" s="746"/>
      <c r="I53" s="746"/>
      <c r="J53" s="746"/>
      <c r="K53" s="746"/>
      <c r="L53" s="746"/>
      <c r="M53" s="746"/>
      <c r="N53" s="746"/>
      <c r="O53" s="746"/>
      <c r="P53" s="746"/>
      <c r="Q53" s="746"/>
      <c r="R53" s="746"/>
      <c r="S53" s="746"/>
      <c r="T53" s="746"/>
      <c r="U53" s="746"/>
      <c r="V53" s="804">
        <f t="shared" si="12"/>
        <v>0</v>
      </c>
      <c r="W53" s="746"/>
      <c r="X53" s="746"/>
      <c r="Y53" s="746"/>
      <c r="Z53" s="746"/>
      <c r="AA53" s="746"/>
      <c r="AB53" s="746"/>
      <c r="AC53" s="746"/>
      <c r="AD53" s="746"/>
      <c r="AE53" s="746"/>
      <c r="AF53" s="746"/>
      <c r="AG53" s="746"/>
      <c r="AH53" s="746"/>
      <c r="AI53" s="746"/>
      <c r="AJ53" s="733"/>
      <c r="AK53" s="733"/>
      <c r="AL53" s="733"/>
      <c r="AM53" s="733"/>
      <c r="AN53" s="733"/>
      <c r="AO53" s="733"/>
      <c r="AP53" s="733"/>
      <c r="AQ53" s="733"/>
      <c r="AR53" s="733"/>
      <c r="AS53" s="733"/>
      <c r="AT53" s="935"/>
    </row>
    <row r="54" spans="1:47" s="29" customFormat="1" ht="14.25" hidden="1" customHeight="1" x14ac:dyDescent="0.25">
      <c r="A54" s="819" t="s">
        <v>120</v>
      </c>
      <c r="B54" s="745"/>
      <c r="C54" s="747"/>
      <c r="D54" s="746"/>
      <c r="E54" s="746"/>
      <c r="F54" s="746"/>
      <c r="G54" s="746"/>
      <c r="H54" s="746"/>
      <c r="I54" s="746"/>
      <c r="J54" s="746"/>
      <c r="K54" s="746"/>
      <c r="L54" s="746"/>
      <c r="M54" s="746"/>
      <c r="N54" s="746"/>
      <c r="O54" s="746"/>
      <c r="P54" s="746"/>
      <c r="Q54" s="746"/>
      <c r="R54" s="746"/>
      <c r="S54" s="746"/>
      <c r="T54" s="746"/>
      <c r="U54" s="746"/>
      <c r="V54" s="804">
        <f t="shared" si="12"/>
        <v>0</v>
      </c>
      <c r="W54" s="746"/>
      <c r="X54" s="746"/>
      <c r="Y54" s="746"/>
      <c r="Z54" s="746"/>
      <c r="AA54" s="746"/>
      <c r="AB54" s="746"/>
      <c r="AC54" s="746"/>
      <c r="AD54" s="746"/>
      <c r="AE54" s="746"/>
      <c r="AF54" s="746"/>
      <c r="AG54" s="746"/>
      <c r="AH54" s="746"/>
      <c r="AI54" s="746"/>
      <c r="AJ54" s="733"/>
      <c r="AK54" s="733"/>
      <c r="AL54" s="733"/>
      <c r="AM54" s="733"/>
      <c r="AN54" s="733"/>
      <c r="AO54" s="733"/>
      <c r="AP54" s="733"/>
      <c r="AQ54" s="733"/>
      <c r="AR54" s="733"/>
      <c r="AS54" s="733"/>
      <c r="AT54" s="935"/>
    </row>
    <row r="55" spans="1:47" s="29" customFormat="1" ht="14.25" hidden="1" customHeight="1" x14ac:dyDescent="0.25">
      <c r="A55" s="819" t="s">
        <v>123</v>
      </c>
      <c r="B55" s="745"/>
      <c r="C55" s="747"/>
      <c r="D55" s="746"/>
      <c r="E55" s="746"/>
      <c r="F55" s="746"/>
      <c r="G55" s="746"/>
      <c r="H55" s="746"/>
      <c r="I55" s="746"/>
      <c r="J55" s="746"/>
      <c r="K55" s="746"/>
      <c r="L55" s="746"/>
      <c r="M55" s="746"/>
      <c r="N55" s="746"/>
      <c r="O55" s="746"/>
      <c r="P55" s="746"/>
      <c r="Q55" s="746"/>
      <c r="R55" s="746"/>
      <c r="S55" s="746"/>
      <c r="T55" s="746"/>
      <c r="U55" s="746"/>
      <c r="V55" s="804">
        <f t="shared" si="12"/>
        <v>0</v>
      </c>
      <c r="W55" s="746"/>
      <c r="X55" s="746"/>
      <c r="Y55" s="746"/>
      <c r="Z55" s="746"/>
      <c r="AA55" s="746"/>
      <c r="AB55" s="746"/>
      <c r="AC55" s="746"/>
      <c r="AD55" s="746"/>
      <c r="AE55" s="746"/>
      <c r="AF55" s="746"/>
      <c r="AG55" s="746"/>
      <c r="AH55" s="746"/>
      <c r="AI55" s="746"/>
      <c r="AJ55" s="733"/>
      <c r="AK55" s="733"/>
      <c r="AL55" s="733"/>
      <c r="AM55" s="733"/>
      <c r="AN55" s="733"/>
      <c r="AO55" s="733"/>
      <c r="AP55" s="733"/>
      <c r="AQ55" s="733"/>
      <c r="AR55" s="733"/>
      <c r="AS55" s="733"/>
      <c r="AT55" s="935"/>
    </row>
    <row r="56" spans="1:47" s="29" customFormat="1" ht="14.45" hidden="1" customHeight="1" x14ac:dyDescent="0.25">
      <c r="A56" s="819" t="s">
        <v>124</v>
      </c>
      <c r="B56" s="763"/>
      <c r="C56" s="762"/>
      <c r="D56" s="746"/>
      <c r="E56" s="746"/>
      <c r="F56" s="746"/>
      <c r="G56" s="746"/>
      <c r="H56" s="746"/>
      <c r="I56" s="746"/>
      <c r="J56" s="746"/>
      <c r="K56" s="746"/>
      <c r="L56" s="746"/>
      <c r="M56" s="746"/>
      <c r="N56" s="746"/>
      <c r="O56" s="746"/>
      <c r="P56" s="746"/>
      <c r="Q56" s="746"/>
      <c r="R56" s="746"/>
      <c r="S56" s="746"/>
      <c r="T56" s="746"/>
      <c r="U56" s="746"/>
      <c r="V56" s="804">
        <f t="shared" si="12"/>
        <v>0</v>
      </c>
      <c r="W56" s="746"/>
      <c r="X56" s="746"/>
      <c r="Y56" s="746"/>
      <c r="Z56" s="746"/>
      <c r="AA56" s="746"/>
      <c r="AB56" s="746"/>
      <c r="AC56" s="746"/>
      <c r="AD56" s="746"/>
      <c r="AE56" s="746"/>
      <c r="AF56" s="746"/>
      <c r="AG56" s="746"/>
      <c r="AH56" s="746"/>
      <c r="AI56" s="746"/>
      <c r="AJ56" s="733"/>
      <c r="AK56" s="733"/>
      <c r="AL56" s="733"/>
      <c r="AM56" s="733"/>
      <c r="AN56" s="733"/>
      <c r="AO56" s="733"/>
      <c r="AP56" s="733"/>
      <c r="AQ56" s="733"/>
      <c r="AR56" s="733"/>
      <c r="AS56" s="733"/>
      <c r="AT56" s="935"/>
    </row>
    <row r="57" spans="1:47" s="29" customFormat="1" ht="14.45" hidden="1" customHeight="1" x14ac:dyDescent="0.25">
      <c r="A57" s="819" t="s">
        <v>125</v>
      </c>
      <c r="B57" s="745"/>
      <c r="C57" s="747"/>
      <c r="D57" s="746"/>
      <c r="E57" s="746"/>
      <c r="F57" s="746"/>
      <c r="G57" s="746"/>
      <c r="H57" s="746"/>
      <c r="I57" s="746"/>
      <c r="J57" s="746"/>
      <c r="K57" s="746"/>
      <c r="L57" s="746"/>
      <c r="M57" s="746"/>
      <c r="N57" s="746"/>
      <c r="O57" s="746"/>
      <c r="P57" s="746"/>
      <c r="Q57" s="746"/>
      <c r="R57" s="746"/>
      <c r="S57" s="746"/>
      <c r="T57" s="746"/>
      <c r="U57" s="746"/>
      <c r="V57" s="804">
        <f t="shared" si="12"/>
        <v>0</v>
      </c>
      <c r="W57" s="746"/>
      <c r="X57" s="746"/>
      <c r="Y57" s="746"/>
      <c r="Z57" s="746"/>
      <c r="AA57" s="746"/>
      <c r="AB57" s="746"/>
      <c r="AC57" s="746"/>
      <c r="AD57" s="746"/>
      <c r="AE57" s="746"/>
      <c r="AF57" s="746"/>
      <c r="AG57" s="746"/>
      <c r="AH57" s="746"/>
      <c r="AI57" s="746"/>
      <c r="AJ57" s="733"/>
      <c r="AK57" s="733"/>
      <c r="AL57" s="733"/>
      <c r="AM57" s="733"/>
      <c r="AN57" s="733"/>
      <c r="AO57" s="733"/>
      <c r="AP57" s="733"/>
      <c r="AQ57" s="733"/>
      <c r="AR57" s="733"/>
      <c r="AS57" s="733"/>
      <c r="AT57" s="935"/>
    </row>
    <row r="58" spans="1:47" s="29" customFormat="1" ht="14.45" hidden="1" customHeight="1" x14ac:dyDescent="0.25">
      <c r="A58" s="819" t="s">
        <v>126</v>
      </c>
      <c r="B58" s="745"/>
      <c r="C58" s="747"/>
      <c r="D58" s="746"/>
      <c r="E58" s="746"/>
      <c r="F58" s="746"/>
      <c r="G58" s="746"/>
      <c r="H58" s="746"/>
      <c r="I58" s="746"/>
      <c r="J58" s="746"/>
      <c r="K58" s="746"/>
      <c r="L58" s="746"/>
      <c r="M58" s="746"/>
      <c r="N58" s="746"/>
      <c r="O58" s="746"/>
      <c r="P58" s="746"/>
      <c r="Q58" s="746"/>
      <c r="R58" s="746"/>
      <c r="S58" s="746"/>
      <c r="T58" s="746"/>
      <c r="U58" s="746"/>
      <c r="V58" s="804">
        <f t="shared" si="12"/>
        <v>0</v>
      </c>
      <c r="W58" s="746"/>
      <c r="X58" s="746"/>
      <c r="Y58" s="746"/>
      <c r="Z58" s="746"/>
      <c r="AA58" s="746"/>
      <c r="AB58" s="746"/>
      <c r="AC58" s="746"/>
      <c r="AD58" s="746"/>
      <c r="AE58" s="746"/>
      <c r="AF58" s="746"/>
      <c r="AG58" s="746"/>
      <c r="AH58" s="746"/>
      <c r="AI58" s="746"/>
      <c r="AJ58" s="733"/>
      <c r="AK58" s="733"/>
      <c r="AL58" s="733"/>
      <c r="AM58" s="733"/>
      <c r="AN58" s="733"/>
      <c r="AO58" s="733"/>
      <c r="AP58" s="733"/>
      <c r="AQ58" s="733"/>
      <c r="AR58" s="733"/>
      <c r="AS58" s="733"/>
      <c r="AT58" s="935"/>
    </row>
    <row r="59" spans="1:47" s="29" customFormat="1" ht="14.45" hidden="1" customHeight="1" x14ac:dyDescent="0.25">
      <c r="A59" s="819" t="s">
        <v>129</v>
      </c>
      <c r="B59" s="745"/>
      <c r="C59" s="747"/>
      <c r="D59" s="746"/>
      <c r="E59" s="746"/>
      <c r="F59" s="746"/>
      <c r="G59" s="746"/>
      <c r="H59" s="746"/>
      <c r="I59" s="746"/>
      <c r="J59" s="746"/>
      <c r="K59" s="746"/>
      <c r="L59" s="746"/>
      <c r="M59" s="746"/>
      <c r="N59" s="746"/>
      <c r="O59" s="746"/>
      <c r="P59" s="746"/>
      <c r="Q59" s="746"/>
      <c r="R59" s="746"/>
      <c r="S59" s="746"/>
      <c r="T59" s="746"/>
      <c r="U59" s="746"/>
      <c r="V59" s="804">
        <f t="shared" si="12"/>
        <v>0</v>
      </c>
      <c r="W59" s="746"/>
      <c r="X59" s="746"/>
      <c r="Y59" s="746"/>
      <c r="Z59" s="746"/>
      <c r="AA59" s="746"/>
      <c r="AB59" s="746"/>
      <c r="AC59" s="746"/>
      <c r="AD59" s="746"/>
      <c r="AE59" s="746"/>
      <c r="AF59" s="746"/>
      <c r="AG59" s="746"/>
      <c r="AH59" s="746"/>
      <c r="AI59" s="746"/>
      <c r="AJ59" s="733"/>
      <c r="AK59" s="733"/>
      <c r="AL59" s="733"/>
      <c r="AM59" s="733"/>
      <c r="AN59" s="733"/>
      <c r="AO59" s="733"/>
      <c r="AP59" s="733"/>
      <c r="AQ59" s="733"/>
      <c r="AR59" s="733"/>
      <c r="AS59" s="733"/>
      <c r="AT59" s="935"/>
    </row>
    <row r="60" spans="1:47" s="29" customFormat="1" ht="14.45" hidden="1" customHeight="1" x14ac:dyDescent="0.25">
      <c r="A60" s="819" t="s">
        <v>132</v>
      </c>
      <c r="B60" s="731"/>
      <c r="C60" s="732"/>
      <c r="D60" s="748"/>
      <c r="E60" s="748"/>
      <c r="F60" s="748"/>
      <c r="G60" s="748"/>
      <c r="H60" s="748"/>
      <c r="I60" s="748"/>
      <c r="J60" s="748"/>
      <c r="K60" s="746"/>
      <c r="L60" s="746"/>
      <c r="M60" s="746"/>
      <c r="N60" s="733"/>
      <c r="O60" s="733"/>
      <c r="P60" s="733"/>
      <c r="Q60" s="733"/>
      <c r="R60" s="733"/>
      <c r="S60" s="733"/>
      <c r="T60" s="733"/>
      <c r="U60" s="733"/>
      <c r="V60" s="804">
        <f t="shared" si="12"/>
        <v>0</v>
      </c>
      <c r="W60" s="733"/>
      <c r="X60" s="733"/>
      <c r="Y60" s="733"/>
      <c r="Z60" s="733"/>
      <c r="AA60" s="733"/>
      <c r="AB60" s="733"/>
      <c r="AC60" s="733"/>
      <c r="AD60" s="733"/>
      <c r="AE60" s="733"/>
      <c r="AF60" s="733"/>
      <c r="AG60" s="733"/>
      <c r="AH60" s="733"/>
      <c r="AI60" s="733"/>
      <c r="AJ60" s="733"/>
      <c r="AK60" s="764"/>
      <c r="AL60" s="764"/>
      <c r="AM60" s="764"/>
      <c r="AN60" s="764"/>
      <c r="AO60" s="764"/>
      <c r="AP60" s="764"/>
      <c r="AQ60" s="764"/>
      <c r="AR60" s="764"/>
      <c r="AS60" s="764"/>
      <c r="AT60" s="935"/>
    </row>
    <row r="61" spans="1:47" s="29" customFormat="1" ht="14.45" customHeight="1" x14ac:dyDescent="0.25">
      <c r="A61" s="819"/>
      <c r="B61" s="765"/>
      <c r="C61" s="766"/>
      <c r="D61" s="752"/>
      <c r="E61" s="752"/>
      <c r="F61" s="752"/>
      <c r="G61" s="752"/>
      <c r="H61" s="752"/>
      <c r="I61" s="752"/>
      <c r="J61" s="752"/>
      <c r="K61" s="767"/>
      <c r="L61" s="767"/>
      <c r="M61" s="767"/>
      <c r="N61" s="753"/>
      <c r="O61" s="753"/>
      <c r="P61" s="753"/>
      <c r="Q61" s="753"/>
      <c r="R61" s="753"/>
      <c r="S61" s="753"/>
      <c r="T61" s="753"/>
      <c r="U61" s="753"/>
      <c r="V61" s="845"/>
      <c r="W61" s="753"/>
      <c r="X61" s="753"/>
      <c r="Y61" s="753"/>
      <c r="Z61" s="753"/>
      <c r="AA61" s="753"/>
      <c r="AB61" s="753"/>
      <c r="AC61" s="753"/>
      <c r="AD61" s="753"/>
      <c r="AE61" s="753"/>
      <c r="AF61" s="753"/>
      <c r="AG61" s="753"/>
      <c r="AH61" s="753"/>
      <c r="AI61" s="753"/>
      <c r="AJ61" s="753"/>
      <c r="AK61" s="768"/>
      <c r="AL61" s="768"/>
      <c r="AM61" s="768"/>
      <c r="AN61" s="768"/>
      <c r="AO61" s="768"/>
      <c r="AP61" s="768"/>
      <c r="AQ61" s="768"/>
      <c r="AR61" s="768"/>
      <c r="AS61" s="768"/>
      <c r="AT61" s="928"/>
      <c r="AU61" s="30"/>
    </row>
    <row r="62" spans="1:47" s="29" customFormat="1" ht="14.45" customHeight="1" x14ac:dyDescent="0.25">
      <c r="A62" s="819"/>
      <c r="B62" s="769"/>
      <c r="C62" s="760"/>
      <c r="D62" s="738"/>
      <c r="E62" s="738"/>
      <c r="F62" s="738"/>
      <c r="G62" s="738"/>
      <c r="H62" s="738"/>
      <c r="I62" s="738"/>
      <c r="J62" s="738"/>
      <c r="K62" s="754"/>
      <c r="L62" s="754"/>
      <c r="M62" s="754"/>
      <c r="N62" s="739"/>
      <c r="O62" s="739"/>
      <c r="P62" s="739"/>
      <c r="Q62" s="739"/>
      <c r="R62" s="739"/>
      <c r="S62" s="739"/>
      <c r="T62" s="739"/>
      <c r="U62" s="739"/>
      <c r="V62" s="844"/>
      <c r="W62" s="843"/>
      <c r="X62" s="739"/>
      <c r="Y62" s="739"/>
      <c r="Z62" s="739"/>
      <c r="AA62" s="739"/>
      <c r="AB62" s="739"/>
      <c r="AC62" s="739"/>
      <c r="AD62" s="739"/>
      <c r="AE62" s="739"/>
      <c r="AF62" s="739"/>
      <c r="AG62" s="739"/>
      <c r="AH62" s="739"/>
      <c r="AI62" s="739"/>
      <c r="AJ62" s="739"/>
      <c r="AK62" s="770"/>
      <c r="AL62" s="770"/>
      <c r="AM62" s="770"/>
      <c r="AN62" s="770"/>
      <c r="AO62" s="770"/>
      <c r="AP62" s="770"/>
      <c r="AQ62" s="770"/>
      <c r="AR62" s="770"/>
      <c r="AS62" s="770"/>
      <c r="AT62" s="929"/>
    </row>
    <row r="63" spans="1:47" s="29" customFormat="1" ht="14.45" customHeight="1" x14ac:dyDescent="0.25">
      <c r="A63" s="819"/>
      <c r="B63" s="769"/>
      <c r="C63" s="760"/>
      <c r="D63" s="738"/>
      <c r="E63" s="738"/>
      <c r="F63" s="738"/>
      <c r="G63" s="738"/>
      <c r="H63" s="738"/>
      <c r="I63" s="738"/>
      <c r="J63" s="738"/>
      <c r="K63" s="754"/>
      <c r="L63" s="754"/>
      <c r="M63" s="754"/>
      <c r="N63" s="739"/>
      <c r="O63" s="739"/>
      <c r="P63" s="739"/>
      <c r="Q63" s="739"/>
      <c r="R63" s="739"/>
      <c r="S63" s="739"/>
      <c r="T63" s="739"/>
      <c r="U63" s="739"/>
      <c r="V63" s="739"/>
      <c r="W63" s="739"/>
      <c r="X63" s="739"/>
      <c r="Y63" s="739"/>
      <c r="Z63" s="739"/>
      <c r="AA63" s="739"/>
      <c r="AB63" s="739"/>
      <c r="AC63" s="739"/>
      <c r="AD63" s="739"/>
      <c r="AE63" s="739"/>
      <c r="AF63" s="739"/>
      <c r="AG63" s="739"/>
      <c r="AH63" s="739"/>
      <c r="AI63" s="739"/>
      <c r="AJ63" s="739"/>
      <c r="AK63" s="770"/>
      <c r="AL63" s="770"/>
      <c r="AM63" s="770"/>
      <c r="AN63" s="770"/>
      <c r="AO63" s="770"/>
      <c r="AP63" s="770"/>
      <c r="AQ63" s="770"/>
      <c r="AR63" s="770"/>
      <c r="AS63" s="770"/>
      <c r="AT63" s="934"/>
    </row>
    <row r="64" spans="1:47" s="29" customFormat="1" ht="14.45" customHeight="1" x14ac:dyDescent="0.25">
      <c r="A64" s="819" t="s">
        <v>553</v>
      </c>
      <c r="B64" s="31" t="s">
        <v>675</v>
      </c>
      <c r="C64" s="760"/>
      <c r="D64" s="738"/>
      <c r="E64" s="738"/>
      <c r="F64" s="738"/>
      <c r="G64" s="738"/>
      <c r="H64" s="738"/>
      <c r="I64" s="738"/>
      <c r="J64" s="738"/>
      <c r="K64" s="754"/>
      <c r="L64" s="754"/>
      <c r="M64" s="754"/>
      <c r="N64" s="739"/>
      <c r="O64" s="739"/>
      <c r="P64" s="739"/>
      <c r="Q64" s="739"/>
      <c r="R64" s="739"/>
      <c r="S64" s="739"/>
      <c r="T64" s="739"/>
      <c r="U64" s="739"/>
      <c r="V64" s="739"/>
      <c r="W64" s="739"/>
      <c r="X64" s="739"/>
      <c r="Y64" s="739"/>
      <c r="Z64" s="739"/>
      <c r="AA64" s="739"/>
      <c r="AB64" s="739"/>
      <c r="AC64" s="739"/>
      <c r="AD64" s="739"/>
      <c r="AE64" s="739"/>
      <c r="AF64" s="739"/>
      <c r="AG64" s="739"/>
      <c r="AH64" s="739"/>
      <c r="AI64" s="739"/>
      <c r="AJ64" s="739"/>
      <c r="AK64" s="770"/>
      <c r="AL64" s="770"/>
      <c r="AM64" s="770"/>
      <c r="AN64" s="770"/>
      <c r="AO64" s="770"/>
      <c r="AP64" s="770"/>
      <c r="AQ64" s="770"/>
      <c r="AR64" s="770"/>
      <c r="AS64" s="770"/>
      <c r="AT64" s="936"/>
    </row>
    <row r="65" spans="1:46" s="29" customFormat="1" ht="14.45" customHeight="1" x14ac:dyDescent="0.25">
      <c r="A65" s="819" t="s">
        <v>554</v>
      </c>
      <c r="B65" s="885" t="s">
        <v>1331</v>
      </c>
      <c r="C65" s="773"/>
      <c r="D65" s="774"/>
      <c r="E65" s="774"/>
      <c r="F65" s="774"/>
      <c r="G65" s="774"/>
      <c r="H65" s="774"/>
      <c r="I65" s="774"/>
      <c r="J65" s="774"/>
      <c r="K65" s="775"/>
      <c r="L65" s="775"/>
      <c r="M65" s="775"/>
      <c r="N65" s="832">
        <v>1</v>
      </c>
      <c r="O65" s="832"/>
      <c r="P65" s="832"/>
      <c r="Q65" s="832"/>
      <c r="R65" s="832"/>
      <c r="S65" s="832"/>
      <c r="T65" s="832"/>
      <c r="U65" s="832"/>
      <c r="V65" s="832">
        <f>N65</f>
        <v>1</v>
      </c>
      <c r="W65" s="832"/>
      <c r="X65" s="832"/>
      <c r="Y65" s="832">
        <v>1</v>
      </c>
      <c r="Z65" s="832"/>
      <c r="AA65" s="832"/>
      <c r="AB65" s="832"/>
      <c r="AC65" s="832"/>
      <c r="AD65" s="832"/>
      <c r="AE65" s="832"/>
      <c r="AF65" s="832"/>
      <c r="AG65" s="832"/>
      <c r="AH65" s="832">
        <v>1</v>
      </c>
      <c r="AI65" s="832"/>
      <c r="AJ65" s="832"/>
      <c r="AK65" s="886">
        <v>1</v>
      </c>
      <c r="AL65" s="886"/>
      <c r="AM65" s="887"/>
      <c r="AN65" s="887"/>
      <c r="AO65" s="887"/>
      <c r="AP65" s="887"/>
      <c r="AQ65" s="887"/>
      <c r="AR65" s="887"/>
      <c r="AS65" s="887"/>
      <c r="AT65" s="888">
        <v>1</v>
      </c>
    </row>
    <row r="66" spans="1:46" s="29" customFormat="1" ht="27" customHeight="1" x14ac:dyDescent="0.25">
      <c r="A66" s="905" t="s">
        <v>555</v>
      </c>
      <c r="B66" s="879" t="s">
        <v>1303</v>
      </c>
      <c r="C66" s="880"/>
      <c r="D66" s="881"/>
      <c r="E66" s="881"/>
      <c r="F66" s="881"/>
      <c r="G66" s="881"/>
      <c r="H66" s="881"/>
      <c r="I66" s="881"/>
      <c r="J66" s="881"/>
      <c r="K66" s="882"/>
      <c r="L66" s="882"/>
      <c r="M66" s="882"/>
      <c r="N66" s="883"/>
      <c r="O66" s="883"/>
      <c r="P66" s="883"/>
      <c r="Q66" s="883"/>
      <c r="R66" s="883"/>
      <c r="S66" s="883"/>
      <c r="T66" s="883"/>
      <c r="U66" s="883"/>
      <c r="V66" s="883"/>
      <c r="W66" s="883"/>
      <c r="X66" s="883"/>
      <c r="Y66" s="883"/>
      <c r="Z66" s="883"/>
      <c r="AA66" s="883"/>
      <c r="AB66" s="883"/>
      <c r="AC66" s="883"/>
      <c r="AD66" s="883"/>
      <c r="AE66" s="883"/>
      <c r="AF66" s="883"/>
      <c r="AG66" s="883"/>
      <c r="AH66" s="883"/>
      <c r="AI66" s="883"/>
      <c r="AJ66" s="883"/>
      <c r="AK66" s="884"/>
      <c r="AL66" s="884"/>
      <c r="AM66" s="884"/>
      <c r="AN66" s="884"/>
      <c r="AO66" s="884"/>
      <c r="AP66" s="884"/>
      <c r="AQ66" s="884"/>
      <c r="AR66" s="884"/>
      <c r="AS66" s="884"/>
      <c r="AT66" s="889"/>
    </row>
    <row r="67" spans="1:46" s="29" customFormat="1" ht="14.45" customHeight="1" x14ac:dyDescent="0.25">
      <c r="A67" s="819" t="s">
        <v>556</v>
      </c>
      <c r="B67" s="848" t="s">
        <v>1332</v>
      </c>
      <c r="C67" s="829"/>
      <c r="D67" s="830"/>
      <c r="E67" s="830"/>
      <c r="F67" s="830"/>
      <c r="G67" s="830"/>
      <c r="H67" s="830"/>
      <c r="I67" s="830"/>
      <c r="J67" s="830"/>
      <c r="K67" s="831"/>
      <c r="L67" s="831"/>
      <c r="M67" s="831"/>
      <c r="N67" s="832">
        <v>1</v>
      </c>
      <c r="O67" s="832"/>
      <c r="P67" s="832"/>
      <c r="Q67" s="832"/>
      <c r="R67" s="832"/>
      <c r="S67" s="832"/>
      <c r="T67" s="832"/>
      <c r="U67" s="832"/>
      <c r="V67" s="832">
        <f>N67</f>
        <v>1</v>
      </c>
      <c r="W67" s="832"/>
      <c r="X67" s="832"/>
      <c r="Y67" s="832">
        <v>1</v>
      </c>
      <c r="Z67" s="832"/>
      <c r="AA67" s="832"/>
      <c r="AB67" s="832"/>
      <c r="AC67" s="832"/>
      <c r="AD67" s="832"/>
      <c r="AE67" s="832"/>
      <c r="AF67" s="832"/>
      <c r="AG67" s="832"/>
      <c r="AH67" s="832">
        <f t="shared" ref="AH67:AH73" si="13">D67+K67+V67</f>
        <v>1</v>
      </c>
      <c r="AI67" s="832"/>
      <c r="AJ67" s="832"/>
      <c r="AK67" s="847">
        <f>Y67+AI67/2</f>
        <v>1</v>
      </c>
      <c r="AL67" s="847"/>
      <c r="AM67" s="847"/>
      <c r="AN67" s="847"/>
      <c r="AO67" s="847"/>
      <c r="AP67" s="847"/>
      <c r="AQ67" s="847"/>
      <c r="AR67" s="847"/>
      <c r="AS67" s="847"/>
      <c r="AT67" s="888">
        <f t="shared" ref="AT67:AT81" si="14">AH67+AJ67/2</f>
        <v>1</v>
      </c>
    </row>
    <row r="68" spans="1:46" s="29" customFormat="1" ht="14.25" customHeight="1" x14ac:dyDescent="0.25">
      <c r="A68" s="819" t="s">
        <v>557</v>
      </c>
      <c r="B68" s="892" t="s">
        <v>1345</v>
      </c>
      <c r="C68" s="829"/>
      <c r="D68" s="830"/>
      <c r="E68" s="830"/>
      <c r="F68" s="830"/>
      <c r="G68" s="830"/>
      <c r="H68" s="830"/>
      <c r="I68" s="830"/>
      <c r="J68" s="830"/>
      <c r="K68" s="831"/>
      <c r="L68" s="831"/>
      <c r="M68" s="831"/>
      <c r="N68" s="832">
        <v>1</v>
      </c>
      <c r="O68" s="832"/>
      <c r="P68" s="832"/>
      <c r="Q68" s="832"/>
      <c r="R68" s="832"/>
      <c r="S68" s="832"/>
      <c r="T68" s="832"/>
      <c r="U68" s="832"/>
      <c r="V68" s="832">
        <f>N68</f>
        <v>1</v>
      </c>
      <c r="W68" s="832"/>
      <c r="X68" s="832"/>
      <c r="Y68" s="832">
        <v>1</v>
      </c>
      <c r="Z68" s="832"/>
      <c r="AA68" s="832"/>
      <c r="AB68" s="832"/>
      <c r="AC68" s="832"/>
      <c r="AD68" s="832"/>
      <c r="AE68" s="832"/>
      <c r="AF68" s="832"/>
      <c r="AG68" s="832"/>
      <c r="AH68" s="832">
        <f t="shared" si="13"/>
        <v>1</v>
      </c>
      <c r="AI68" s="832"/>
      <c r="AJ68" s="832"/>
      <c r="AK68" s="847">
        <f>Y68+AI68/2</f>
        <v>1</v>
      </c>
      <c r="AL68" s="847"/>
      <c r="AM68" s="847"/>
      <c r="AN68" s="847"/>
      <c r="AO68" s="847"/>
      <c r="AP68" s="847"/>
      <c r="AQ68" s="847"/>
      <c r="AR68" s="847"/>
      <c r="AS68" s="847"/>
      <c r="AT68" s="888">
        <f t="shared" si="14"/>
        <v>1</v>
      </c>
    </row>
    <row r="69" spans="1:46" s="29" customFormat="1" ht="14.45" customHeight="1" x14ac:dyDescent="0.25">
      <c r="A69" s="819" t="s">
        <v>558</v>
      </c>
      <c r="B69" s="848" t="s">
        <v>1333</v>
      </c>
      <c r="C69" s="829"/>
      <c r="D69" s="830"/>
      <c r="E69" s="830"/>
      <c r="F69" s="830"/>
      <c r="G69" s="830"/>
      <c r="H69" s="830"/>
      <c r="I69" s="830"/>
      <c r="J69" s="830"/>
      <c r="K69" s="831"/>
      <c r="L69" s="831"/>
      <c r="M69" s="831"/>
      <c r="N69" s="832">
        <v>1</v>
      </c>
      <c r="O69" s="832"/>
      <c r="P69" s="832"/>
      <c r="Q69" s="832"/>
      <c r="R69" s="832"/>
      <c r="S69" s="832"/>
      <c r="T69" s="832"/>
      <c r="U69" s="832"/>
      <c r="V69" s="832">
        <f>N69</f>
        <v>1</v>
      </c>
      <c r="W69" s="832"/>
      <c r="X69" s="832"/>
      <c r="Y69" s="832">
        <v>1</v>
      </c>
      <c r="Z69" s="832"/>
      <c r="AA69" s="832"/>
      <c r="AB69" s="832"/>
      <c r="AC69" s="832"/>
      <c r="AD69" s="832"/>
      <c r="AE69" s="832"/>
      <c r="AF69" s="832"/>
      <c r="AG69" s="832"/>
      <c r="AH69" s="832">
        <f t="shared" si="13"/>
        <v>1</v>
      </c>
      <c r="AI69" s="832"/>
      <c r="AJ69" s="832"/>
      <c r="AK69" s="847">
        <v>1</v>
      </c>
      <c r="AL69" s="847"/>
      <c r="AM69" s="847"/>
      <c r="AN69" s="847"/>
      <c r="AO69" s="847"/>
      <c r="AP69" s="847"/>
      <c r="AQ69" s="847"/>
      <c r="AR69" s="847"/>
      <c r="AS69" s="847"/>
      <c r="AT69" s="888">
        <f t="shared" si="14"/>
        <v>1</v>
      </c>
    </row>
    <row r="70" spans="1:46" s="29" customFormat="1" ht="14.45" customHeight="1" x14ac:dyDescent="0.25">
      <c r="A70" s="819" t="s">
        <v>559</v>
      </c>
      <c r="B70" s="848" t="s">
        <v>1395</v>
      </c>
      <c r="C70" s="829"/>
      <c r="D70" s="830"/>
      <c r="E70" s="830"/>
      <c r="F70" s="830"/>
      <c r="G70" s="830"/>
      <c r="H70" s="830"/>
      <c r="I70" s="830"/>
      <c r="J70" s="830"/>
      <c r="K70" s="831"/>
      <c r="L70" s="831"/>
      <c r="M70" s="831"/>
      <c r="N70" s="832">
        <v>1</v>
      </c>
      <c r="O70" s="832"/>
      <c r="P70" s="832"/>
      <c r="Q70" s="832"/>
      <c r="R70" s="832"/>
      <c r="S70" s="832"/>
      <c r="T70" s="832"/>
      <c r="U70" s="832"/>
      <c r="V70" s="832">
        <f>N70</f>
        <v>1</v>
      </c>
      <c r="W70" s="832"/>
      <c r="X70" s="832"/>
      <c r="Y70" s="832">
        <v>1</v>
      </c>
      <c r="Z70" s="832"/>
      <c r="AA70" s="832"/>
      <c r="AB70" s="832"/>
      <c r="AC70" s="832"/>
      <c r="AD70" s="832"/>
      <c r="AE70" s="832"/>
      <c r="AF70" s="832"/>
      <c r="AG70" s="832"/>
      <c r="AH70" s="832">
        <f t="shared" si="13"/>
        <v>1</v>
      </c>
      <c r="AI70" s="832"/>
      <c r="AJ70" s="832"/>
      <c r="AK70" s="847">
        <f>Y70+AI70/2</f>
        <v>1</v>
      </c>
      <c r="AL70" s="847"/>
      <c r="AM70" s="847"/>
      <c r="AN70" s="847"/>
      <c r="AO70" s="847"/>
      <c r="AP70" s="847"/>
      <c r="AQ70" s="847"/>
      <c r="AR70" s="847"/>
      <c r="AS70" s="847"/>
      <c r="AT70" s="888">
        <f t="shared" si="14"/>
        <v>1</v>
      </c>
    </row>
    <row r="71" spans="1:46" s="29" customFormat="1" ht="14.45" customHeight="1" x14ac:dyDescent="0.25">
      <c r="A71" s="819" t="s">
        <v>560</v>
      </c>
      <c r="B71" s="848" t="s">
        <v>1334</v>
      </c>
      <c r="C71" s="829"/>
      <c r="D71" s="830"/>
      <c r="E71" s="830"/>
      <c r="F71" s="830"/>
      <c r="G71" s="830"/>
      <c r="H71" s="830"/>
      <c r="I71" s="830"/>
      <c r="J71" s="830"/>
      <c r="K71" s="831"/>
      <c r="L71" s="831"/>
      <c r="M71" s="831"/>
      <c r="N71" s="832">
        <v>1</v>
      </c>
      <c r="O71" s="832"/>
      <c r="P71" s="832"/>
      <c r="Q71" s="832"/>
      <c r="R71" s="832"/>
      <c r="S71" s="832"/>
      <c r="T71" s="832"/>
      <c r="U71" s="832"/>
      <c r="V71" s="832">
        <f>N71+P71+S71+T71+U71</f>
        <v>1</v>
      </c>
      <c r="W71" s="832"/>
      <c r="X71" s="832"/>
      <c r="Y71" s="832">
        <v>1</v>
      </c>
      <c r="Z71" s="832"/>
      <c r="AA71" s="832"/>
      <c r="AB71" s="832"/>
      <c r="AC71" s="832"/>
      <c r="AD71" s="832"/>
      <c r="AE71" s="832"/>
      <c r="AF71" s="832"/>
      <c r="AG71" s="832"/>
      <c r="AH71" s="832">
        <f t="shared" si="13"/>
        <v>1</v>
      </c>
      <c r="AI71" s="832"/>
      <c r="AJ71" s="832"/>
      <c r="AK71" s="847">
        <v>1</v>
      </c>
      <c r="AL71" s="847"/>
      <c r="AM71" s="847"/>
      <c r="AN71" s="847"/>
      <c r="AO71" s="847"/>
      <c r="AP71" s="847"/>
      <c r="AQ71" s="847"/>
      <c r="AR71" s="847"/>
      <c r="AS71" s="847"/>
      <c r="AT71" s="888">
        <f t="shared" si="14"/>
        <v>1</v>
      </c>
    </row>
    <row r="72" spans="1:46" s="29" customFormat="1" ht="14.45" customHeight="1" x14ac:dyDescent="0.25">
      <c r="A72" s="819" t="s">
        <v>612</v>
      </c>
      <c r="B72" s="848" t="s">
        <v>1334</v>
      </c>
      <c r="C72" s="829"/>
      <c r="D72" s="830"/>
      <c r="E72" s="830"/>
      <c r="F72" s="830"/>
      <c r="G72" s="830"/>
      <c r="H72" s="830"/>
      <c r="I72" s="830"/>
      <c r="J72" s="830"/>
      <c r="K72" s="831"/>
      <c r="L72" s="831"/>
      <c r="M72" s="831"/>
      <c r="N72" s="832">
        <v>1</v>
      </c>
      <c r="O72" s="832"/>
      <c r="P72" s="832"/>
      <c r="Q72" s="832"/>
      <c r="R72" s="832"/>
      <c r="S72" s="832"/>
      <c r="T72" s="832"/>
      <c r="U72" s="832"/>
      <c r="V72" s="832">
        <f>N72</f>
        <v>1</v>
      </c>
      <c r="W72" s="832"/>
      <c r="X72" s="832"/>
      <c r="Y72" s="832">
        <v>1</v>
      </c>
      <c r="Z72" s="832"/>
      <c r="AA72" s="832"/>
      <c r="AB72" s="832"/>
      <c r="AC72" s="832"/>
      <c r="AD72" s="832"/>
      <c r="AE72" s="832"/>
      <c r="AF72" s="832"/>
      <c r="AG72" s="832"/>
      <c r="AH72" s="832">
        <f t="shared" si="13"/>
        <v>1</v>
      </c>
      <c r="AI72" s="832"/>
      <c r="AJ72" s="832"/>
      <c r="AK72" s="847">
        <v>1</v>
      </c>
      <c r="AL72" s="847"/>
      <c r="AM72" s="847"/>
      <c r="AN72" s="847"/>
      <c r="AO72" s="847"/>
      <c r="AP72" s="847"/>
      <c r="AQ72" s="847"/>
      <c r="AR72" s="847"/>
      <c r="AS72" s="847"/>
      <c r="AT72" s="888">
        <f t="shared" si="14"/>
        <v>1</v>
      </c>
    </row>
    <row r="73" spans="1:46" s="29" customFormat="1" ht="14.45" customHeight="1" x14ac:dyDescent="0.25">
      <c r="A73" s="819" t="s">
        <v>613</v>
      </c>
      <c r="B73" s="848" t="s">
        <v>1306</v>
      </c>
      <c r="C73" s="829"/>
      <c r="D73" s="830"/>
      <c r="E73" s="830"/>
      <c r="F73" s="830"/>
      <c r="G73" s="830"/>
      <c r="H73" s="830"/>
      <c r="I73" s="830"/>
      <c r="J73" s="830"/>
      <c r="K73" s="831"/>
      <c r="L73" s="831"/>
      <c r="M73" s="831"/>
      <c r="N73" s="832">
        <v>1</v>
      </c>
      <c r="O73" s="832"/>
      <c r="P73" s="832"/>
      <c r="Q73" s="832"/>
      <c r="R73" s="832"/>
      <c r="S73" s="832"/>
      <c r="T73" s="832"/>
      <c r="U73" s="832"/>
      <c r="V73" s="832">
        <f>N73</f>
        <v>1</v>
      </c>
      <c r="W73" s="832"/>
      <c r="X73" s="832"/>
      <c r="Y73" s="832">
        <v>1</v>
      </c>
      <c r="Z73" s="832"/>
      <c r="AA73" s="832"/>
      <c r="AB73" s="832"/>
      <c r="AC73" s="832"/>
      <c r="AD73" s="832"/>
      <c r="AE73" s="832"/>
      <c r="AF73" s="832"/>
      <c r="AG73" s="832"/>
      <c r="AH73" s="832">
        <f t="shared" si="13"/>
        <v>1</v>
      </c>
      <c r="AI73" s="832"/>
      <c r="AJ73" s="832"/>
      <c r="AK73" s="847">
        <v>1</v>
      </c>
      <c r="AL73" s="847"/>
      <c r="AM73" s="847"/>
      <c r="AN73" s="847"/>
      <c r="AO73" s="847"/>
      <c r="AP73" s="847"/>
      <c r="AQ73" s="847"/>
      <c r="AR73" s="847"/>
      <c r="AS73" s="847"/>
      <c r="AT73" s="888">
        <f t="shared" si="14"/>
        <v>1</v>
      </c>
    </row>
    <row r="74" spans="1:46" s="29" customFormat="1" ht="14.45" customHeight="1" x14ac:dyDescent="0.25">
      <c r="A74" s="819" t="s">
        <v>614</v>
      </c>
      <c r="B74" s="848" t="s">
        <v>1335</v>
      </c>
      <c r="C74" s="829"/>
      <c r="D74" s="830"/>
      <c r="E74" s="830"/>
      <c r="F74" s="830"/>
      <c r="G74" s="830"/>
      <c r="H74" s="830"/>
      <c r="I74" s="830"/>
      <c r="J74" s="830"/>
      <c r="K74" s="831"/>
      <c r="L74" s="831"/>
      <c r="M74" s="831"/>
      <c r="N74" s="832"/>
      <c r="O74" s="832"/>
      <c r="P74" s="832"/>
      <c r="Q74" s="832"/>
      <c r="R74" s="832"/>
      <c r="S74" s="832"/>
      <c r="T74" s="832"/>
      <c r="U74" s="832"/>
      <c r="V74" s="832"/>
      <c r="W74" s="832">
        <v>1</v>
      </c>
      <c r="X74" s="832">
        <v>1</v>
      </c>
      <c r="Y74" s="832"/>
      <c r="Z74" s="832"/>
      <c r="AA74" s="832"/>
      <c r="AB74" s="832"/>
      <c r="AC74" s="832"/>
      <c r="AD74" s="832"/>
      <c r="AE74" s="832"/>
      <c r="AF74" s="832"/>
      <c r="AG74" s="832"/>
      <c r="AH74" s="832"/>
      <c r="AI74" s="832">
        <v>1</v>
      </c>
      <c r="AJ74" s="832">
        <v>1</v>
      </c>
      <c r="AK74" s="888">
        <v>0.25</v>
      </c>
      <c r="AL74" s="888"/>
      <c r="AM74" s="847"/>
      <c r="AN74" s="847"/>
      <c r="AO74" s="847"/>
      <c r="AP74" s="847"/>
      <c r="AQ74" s="847"/>
      <c r="AR74" s="847"/>
      <c r="AS74" s="847"/>
      <c r="AT74" s="888">
        <v>0.25</v>
      </c>
    </row>
    <row r="75" spans="1:46" s="29" customFormat="1" ht="14.45" customHeight="1" x14ac:dyDescent="0.25">
      <c r="A75" s="819" t="s">
        <v>615</v>
      </c>
      <c r="B75" s="848" t="s">
        <v>1396</v>
      </c>
      <c r="C75" s="829"/>
      <c r="D75" s="830"/>
      <c r="E75" s="830"/>
      <c r="F75" s="830"/>
      <c r="G75" s="830"/>
      <c r="H75" s="830"/>
      <c r="I75" s="830"/>
      <c r="J75" s="830"/>
      <c r="K75" s="831"/>
      <c r="L75" s="831"/>
      <c r="M75" s="831"/>
      <c r="N75" s="832">
        <v>2</v>
      </c>
      <c r="O75" s="832"/>
      <c r="P75" s="832"/>
      <c r="Q75" s="832"/>
      <c r="R75" s="832"/>
      <c r="S75" s="832"/>
      <c r="T75" s="832"/>
      <c r="U75" s="832"/>
      <c r="V75" s="832">
        <v>2</v>
      </c>
      <c r="W75" s="832"/>
      <c r="X75" s="832"/>
      <c r="Y75" s="832">
        <v>2</v>
      </c>
      <c r="Z75" s="832"/>
      <c r="AA75" s="832"/>
      <c r="AB75" s="832"/>
      <c r="AC75" s="832"/>
      <c r="AD75" s="832"/>
      <c r="AE75" s="832"/>
      <c r="AF75" s="832"/>
      <c r="AG75" s="832"/>
      <c r="AH75" s="832">
        <v>2</v>
      </c>
      <c r="AI75" s="832"/>
      <c r="AJ75" s="832"/>
      <c r="AK75" s="847">
        <v>2</v>
      </c>
      <c r="AL75" s="847"/>
      <c r="AM75" s="847"/>
      <c r="AN75" s="847"/>
      <c r="AO75" s="847"/>
      <c r="AP75" s="847"/>
      <c r="AQ75" s="847"/>
      <c r="AR75" s="847"/>
      <c r="AS75" s="847"/>
      <c r="AT75" s="888">
        <v>2</v>
      </c>
    </row>
    <row r="76" spans="1:46" s="29" customFormat="1" ht="14.45" customHeight="1" x14ac:dyDescent="0.25">
      <c r="A76" s="819" t="s">
        <v>112</v>
      </c>
      <c r="B76" s="848" t="s">
        <v>1397</v>
      </c>
      <c r="C76" s="829"/>
      <c r="D76" s="830"/>
      <c r="E76" s="830"/>
      <c r="F76" s="830"/>
      <c r="G76" s="830"/>
      <c r="H76" s="830"/>
      <c r="I76" s="830"/>
      <c r="J76" s="830"/>
      <c r="K76" s="831"/>
      <c r="L76" s="831"/>
      <c r="M76" s="831"/>
      <c r="N76" s="832">
        <v>2</v>
      </c>
      <c r="O76" s="832"/>
      <c r="P76" s="832"/>
      <c r="Q76" s="832"/>
      <c r="R76" s="832"/>
      <c r="S76" s="832"/>
      <c r="T76" s="832"/>
      <c r="U76" s="832"/>
      <c r="V76" s="832">
        <v>2</v>
      </c>
      <c r="W76" s="832"/>
      <c r="X76" s="832"/>
      <c r="Y76" s="832">
        <v>2</v>
      </c>
      <c r="Z76" s="832"/>
      <c r="AA76" s="832"/>
      <c r="AB76" s="832"/>
      <c r="AC76" s="832"/>
      <c r="AD76" s="832"/>
      <c r="AE76" s="832"/>
      <c r="AF76" s="832"/>
      <c r="AG76" s="832"/>
      <c r="AH76" s="832">
        <v>2</v>
      </c>
      <c r="AI76" s="832"/>
      <c r="AJ76" s="832"/>
      <c r="AK76" s="847">
        <v>2</v>
      </c>
      <c r="AL76" s="847"/>
      <c r="AM76" s="847"/>
      <c r="AN76" s="847"/>
      <c r="AO76" s="847"/>
      <c r="AP76" s="847"/>
      <c r="AQ76" s="847"/>
      <c r="AR76" s="847"/>
      <c r="AS76" s="847"/>
      <c r="AT76" s="888">
        <v>2</v>
      </c>
    </row>
    <row r="77" spans="1:46" s="29" customFormat="1" ht="14.45" customHeight="1" x14ac:dyDescent="0.25">
      <c r="A77" s="819"/>
      <c r="B77" s="848" t="s">
        <v>1398</v>
      </c>
      <c r="C77" s="829"/>
      <c r="D77" s="830"/>
      <c r="E77" s="830"/>
      <c r="F77" s="830"/>
      <c r="G77" s="830"/>
      <c r="H77" s="830"/>
      <c r="I77" s="830"/>
      <c r="J77" s="830"/>
      <c r="K77" s="831"/>
      <c r="L77" s="831"/>
      <c r="M77" s="831"/>
      <c r="N77" s="832"/>
      <c r="O77" s="832">
        <v>1</v>
      </c>
      <c r="P77" s="832"/>
      <c r="Q77" s="832"/>
      <c r="R77" s="832"/>
      <c r="S77" s="832"/>
      <c r="T77" s="832"/>
      <c r="U77" s="832"/>
      <c r="V77" s="832">
        <v>1</v>
      </c>
      <c r="W77" s="832"/>
      <c r="X77" s="832"/>
      <c r="Y77" s="832"/>
      <c r="Z77" s="832">
        <v>1</v>
      </c>
      <c r="AA77" s="832"/>
      <c r="AB77" s="832"/>
      <c r="AC77" s="832"/>
      <c r="AD77" s="832"/>
      <c r="AE77" s="832"/>
      <c r="AF77" s="832"/>
      <c r="AG77" s="832"/>
      <c r="AH77" s="832">
        <v>1</v>
      </c>
      <c r="AI77" s="832"/>
      <c r="AJ77" s="832"/>
      <c r="AK77" s="847"/>
      <c r="AL77" s="847">
        <v>1</v>
      </c>
      <c r="AM77" s="847"/>
      <c r="AN77" s="847"/>
      <c r="AO77" s="847"/>
      <c r="AP77" s="847"/>
      <c r="AQ77" s="847"/>
      <c r="AR77" s="847"/>
      <c r="AS77" s="847"/>
      <c r="AT77" s="888">
        <v>1</v>
      </c>
    </row>
    <row r="78" spans="1:46" s="29" customFormat="1" ht="14.45" customHeight="1" x14ac:dyDescent="0.25">
      <c r="A78" s="819" t="s">
        <v>640</v>
      </c>
      <c r="B78" s="846" t="s">
        <v>1302</v>
      </c>
      <c r="C78" s="829"/>
      <c r="D78" s="830"/>
      <c r="E78" s="830"/>
      <c r="F78" s="830"/>
      <c r="G78" s="830"/>
      <c r="H78" s="830"/>
      <c r="I78" s="830"/>
      <c r="J78" s="830"/>
      <c r="K78" s="831"/>
      <c r="L78" s="831"/>
      <c r="M78" s="831"/>
      <c r="N78" s="832"/>
      <c r="O78" s="832"/>
      <c r="P78" s="832"/>
      <c r="Q78" s="832"/>
      <c r="R78" s="832"/>
      <c r="S78" s="832"/>
      <c r="T78" s="832"/>
      <c r="U78" s="832"/>
      <c r="V78" s="832"/>
      <c r="W78" s="832"/>
      <c r="X78" s="832"/>
      <c r="Y78" s="832"/>
      <c r="Z78" s="832"/>
      <c r="AA78" s="832"/>
      <c r="AB78" s="832"/>
      <c r="AC78" s="832"/>
      <c r="AD78" s="832"/>
      <c r="AE78" s="832"/>
      <c r="AF78" s="832"/>
      <c r="AG78" s="832"/>
      <c r="AH78" s="832"/>
      <c r="AI78" s="832"/>
      <c r="AJ78" s="832"/>
      <c r="AK78" s="847"/>
      <c r="AL78" s="847"/>
      <c r="AM78" s="847"/>
      <c r="AN78" s="847"/>
      <c r="AO78" s="847"/>
      <c r="AP78" s="847"/>
      <c r="AQ78" s="847"/>
      <c r="AR78" s="847"/>
      <c r="AS78" s="847"/>
      <c r="AT78" s="888"/>
    </row>
    <row r="79" spans="1:46" s="29" customFormat="1" ht="17.25" customHeight="1" x14ac:dyDescent="0.25">
      <c r="A79" s="819" t="s">
        <v>641</v>
      </c>
      <c r="B79" s="848" t="s">
        <v>1304</v>
      </c>
      <c r="C79" s="829"/>
      <c r="D79" s="830"/>
      <c r="E79" s="830"/>
      <c r="F79" s="830"/>
      <c r="G79" s="830"/>
      <c r="H79" s="830"/>
      <c r="I79" s="830"/>
      <c r="J79" s="830"/>
      <c r="K79" s="831"/>
      <c r="L79" s="831"/>
      <c r="M79" s="831"/>
      <c r="N79" s="852">
        <v>1</v>
      </c>
      <c r="O79" s="852"/>
      <c r="P79" s="852"/>
      <c r="Q79" s="852"/>
      <c r="R79" s="852"/>
      <c r="S79" s="852"/>
      <c r="T79" s="852"/>
      <c r="U79" s="852"/>
      <c r="V79" s="852">
        <f>N79</f>
        <v>1</v>
      </c>
      <c r="W79" s="852"/>
      <c r="X79" s="852"/>
      <c r="Y79" s="852">
        <v>1</v>
      </c>
      <c r="Z79" s="852"/>
      <c r="AA79" s="852"/>
      <c r="AB79" s="852"/>
      <c r="AC79" s="852"/>
      <c r="AD79" s="852"/>
      <c r="AE79" s="852"/>
      <c r="AF79" s="852"/>
      <c r="AG79" s="852"/>
      <c r="AH79" s="852">
        <f>D79+K79+V79</f>
        <v>1</v>
      </c>
      <c r="AI79" s="852"/>
      <c r="AJ79" s="852"/>
      <c r="AK79" s="853">
        <f>Y79+AI79/2</f>
        <v>1</v>
      </c>
      <c r="AL79" s="853"/>
      <c r="AM79" s="853"/>
      <c r="AN79" s="853"/>
      <c r="AO79" s="853"/>
      <c r="AP79" s="853"/>
      <c r="AQ79" s="853"/>
      <c r="AR79" s="853"/>
      <c r="AS79" s="853"/>
      <c r="AT79" s="891">
        <f t="shared" si="14"/>
        <v>1</v>
      </c>
    </row>
    <row r="80" spans="1:46" s="29" customFormat="1" ht="14.45" customHeight="1" x14ac:dyDescent="0.25">
      <c r="A80" s="819" t="s">
        <v>115</v>
      </c>
      <c r="B80" s="848" t="s">
        <v>1336</v>
      </c>
      <c r="C80" s="829"/>
      <c r="D80" s="830"/>
      <c r="E80" s="830"/>
      <c r="F80" s="830"/>
      <c r="G80" s="830"/>
      <c r="H80" s="830"/>
      <c r="I80" s="830"/>
      <c r="J80" s="830"/>
      <c r="K80" s="831"/>
      <c r="L80" s="831"/>
      <c r="M80" s="831"/>
      <c r="N80" s="832">
        <v>1</v>
      </c>
      <c r="O80" s="832"/>
      <c r="P80" s="832"/>
      <c r="Q80" s="832"/>
      <c r="R80" s="832"/>
      <c r="S80" s="832"/>
      <c r="T80" s="832"/>
      <c r="U80" s="832"/>
      <c r="V80" s="832">
        <v>1</v>
      </c>
      <c r="W80" s="832"/>
      <c r="X80" s="832"/>
      <c r="Y80" s="832">
        <v>1</v>
      </c>
      <c r="Z80" s="832"/>
      <c r="AA80" s="832"/>
      <c r="AB80" s="832"/>
      <c r="AC80" s="832"/>
      <c r="AD80" s="832"/>
      <c r="AE80" s="832"/>
      <c r="AF80" s="832"/>
      <c r="AG80" s="832"/>
      <c r="AH80" s="832">
        <f>D80+K80+V80</f>
        <v>1</v>
      </c>
      <c r="AI80" s="832"/>
      <c r="AJ80" s="832"/>
      <c r="AK80" s="847">
        <f>Y80+AI80/2</f>
        <v>1</v>
      </c>
      <c r="AL80" s="847"/>
      <c r="AM80" s="847"/>
      <c r="AN80" s="847"/>
      <c r="AO80" s="847"/>
      <c r="AP80" s="847"/>
      <c r="AQ80" s="847"/>
      <c r="AR80" s="847"/>
      <c r="AS80" s="847"/>
      <c r="AT80" s="888">
        <f t="shared" si="14"/>
        <v>1</v>
      </c>
    </row>
    <row r="81" spans="1:48" s="29" customFormat="1" ht="14.45" customHeight="1" x14ac:dyDescent="0.25">
      <c r="A81" s="819" t="s">
        <v>116</v>
      </c>
      <c r="B81" s="848" t="s">
        <v>1338</v>
      </c>
      <c r="C81" s="829"/>
      <c r="D81" s="830"/>
      <c r="E81" s="830"/>
      <c r="F81" s="830"/>
      <c r="G81" s="830"/>
      <c r="H81" s="830"/>
      <c r="I81" s="830"/>
      <c r="J81" s="830"/>
      <c r="K81" s="831"/>
      <c r="L81" s="831"/>
      <c r="M81" s="831"/>
      <c r="N81" s="832">
        <v>1</v>
      </c>
      <c r="O81" s="832"/>
      <c r="P81" s="832"/>
      <c r="Q81" s="832"/>
      <c r="R81" s="832"/>
      <c r="S81" s="832"/>
      <c r="T81" s="832"/>
      <c r="U81" s="832"/>
      <c r="V81" s="832">
        <v>1</v>
      </c>
      <c r="W81" s="832"/>
      <c r="X81" s="832"/>
      <c r="Y81" s="832">
        <v>1</v>
      </c>
      <c r="Z81" s="832"/>
      <c r="AA81" s="832"/>
      <c r="AB81" s="832"/>
      <c r="AC81" s="832"/>
      <c r="AD81" s="832"/>
      <c r="AE81" s="832"/>
      <c r="AF81" s="832"/>
      <c r="AG81" s="832"/>
      <c r="AH81" s="832">
        <f>D81+K81+V81</f>
        <v>1</v>
      </c>
      <c r="AI81" s="832"/>
      <c r="AJ81" s="832"/>
      <c r="AK81" s="847">
        <f>Y81+AI81/2</f>
        <v>1</v>
      </c>
      <c r="AL81" s="847"/>
      <c r="AM81" s="847"/>
      <c r="AN81" s="847"/>
      <c r="AO81" s="847"/>
      <c r="AP81" s="847"/>
      <c r="AQ81" s="847"/>
      <c r="AR81" s="847"/>
      <c r="AS81" s="847"/>
      <c r="AT81" s="888">
        <f t="shared" si="14"/>
        <v>1</v>
      </c>
    </row>
    <row r="82" spans="1:48" s="29" customFormat="1" ht="14.45" customHeight="1" x14ac:dyDescent="0.25">
      <c r="A82" s="819" t="s">
        <v>117</v>
      </c>
      <c r="B82" s="848" t="s">
        <v>1337</v>
      </c>
      <c r="C82" s="829"/>
      <c r="D82" s="830"/>
      <c r="E82" s="830"/>
      <c r="F82" s="830"/>
      <c r="G82" s="830"/>
      <c r="H82" s="830"/>
      <c r="I82" s="830"/>
      <c r="J82" s="830"/>
      <c r="K82" s="831"/>
      <c r="L82" s="831"/>
      <c r="M82" s="831"/>
      <c r="N82" s="832">
        <v>1</v>
      </c>
      <c r="O82" s="832">
        <v>-1</v>
      </c>
      <c r="P82" s="832"/>
      <c r="Q82" s="832"/>
      <c r="R82" s="832"/>
      <c r="S82" s="832"/>
      <c r="T82" s="832"/>
      <c r="U82" s="832"/>
      <c r="V82" s="832">
        <v>0</v>
      </c>
      <c r="W82" s="832"/>
      <c r="X82" s="832"/>
      <c r="Y82" s="832">
        <v>1</v>
      </c>
      <c r="Z82" s="832">
        <v>-1</v>
      </c>
      <c r="AA82" s="832"/>
      <c r="AB82" s="832"/>
      <c r="AC82" s="832"/>
      <c r="AD82" s="832"/>
      <c r="AE82" s="832"/>
      <c r="AF82" s="832"/>
      <c r="AG82" s="832"/>
      <c r="AH82" s="832">
        <v>0</v>
      </c>
      <c r="AI82" s="832"/>
      <c r="AJ82" s="832"/>
      <c r="AK82" s="847">
        <v>1</v>
      </c>
      <c r="AL82" s="847">
        <v>-1</v>
      </c>
      <c r="AM82" s="847"/>
      <c r="AN82" s="847"/>
      <c r="AO82" s="847"/>
      <c r="AP82" s="847"/>
      <c r="AQ82" s="847"/>
      <c r="AR82" s="847"/>
      <c r="AS82" s="847"/>
      <c r="AT82" s="888">
        <v>0</v>
      </c>
    </row>
    <row r="83" spans="1:48" s="29" customFormat="1" ht="14.45" customHeight="1" x14ac:dyDescent="0.25">
      <c r="A83" s="819" t="s">
        <v>120</v>
      </c>
      <c r="B83" s="848" t="s">
        <v>1339</v>
      </c>
      <c r="C83" s="849"/>
      <c r="D83" s="850"/>
      <c r="E83" s="850"/>
      <c r="F83" s="850"/>
      <c r="G83" s="850"/>
      <c r="H83" s="850"/>
      <c r="I83" s="850"/>
      <c r="J83" s="850"/>
      <c r="K83" s="851"/>
      <c r="L83" s="851"/>
      <c r="M83" s="851"/>
      <c r="N83" s="832">
        <v>1</v>
      </c>
      <c r="O83" s="832">
        <v>-1</v>
      </c>
      <c r="P83" s="832"/>
      <c r="Q83" s="832"/>
      <c r="R83" s="832"/>
      <c r="S83" s="832"/>
      <c r="T83" s="832"/>
      <c r="U83" s="832"/>
      <c r="V83" s="832">
        <v>0</v>
      </c>
      <c r="W83" s="832"/>
      <c r="X83" s="832"/>
      <c r="Y83" s="832">
        <v>1</v>
      </c>
      <c r="Z83" s="832">
        <v>-1</v>
      </c>
      <c r="AA83" s="832"/>
      <c r="AB83" s="832"/>
      <c r="AC83" s="832"/>
      <c r="AD83" s="832"/>
      <c r="AE83" s="832"/>
      <c r="AF83" s="832"/>
      <c r="AG83" s="832"/>
      <c r="AH83" s="832">
        <v>0</v>
      </c>
      <c r="AI83" s="832"/>
      <c r="AJ83" s="832"/>
      <c r="AK83" s="847">
        <v>1</v>
      </c>
      <c r="AL83" s="847">
        <v>-1</v>
      </c>
      <c r="AM83" s="836"/>
      <c r="AN83" s="836"/>
      <c r="AO83" s="836"/>
      <c r="AP83" s="836"/>
      <c r="AQ83" s="836"/>
      <c r="AR83" s="836"/>
      <c r="AS83" s="836"/>
      <c r="AT83" s="888">
        <v>0</v>
      </c>
    </row>
    <row r="84" spans="1:48" s="29" customFormat="1" ht="14.45" customHeight="1" x14ac:dyDescent="0.25">
      <c r="A84" s="819" t="s">
        <v>123</v>
      </c>
      <c r="B84" s="846" t="s">
        <v>1305</v>
      </c>
      <c r="C84" s="829"/>
      <c r="D84" s="830"/>
      <c r="E84" s="830"/>
      <c r="F84" s="830"/>
      <c r="G84" s="830"/>
      <c r="H84" s="830"/>
      <c r="I84" s="830"/>
      <c r="J84" s="830"/>
      <c r="K84" s="831"/>
      <c r="L84" s="831"/>
      <c r="M84" s="831"/>
      <c r="N84" s="832"/>
      <c r="O84" s="832"/>
      <c r="P84" s="832"/>
      <c r="Q84" s="832"/>
      <c r="R84" s="832"/>
      <c r="S84" s="832"/>
      <c r="T84" s="832"/>
      <c r="U84" s="832"/>
      <c r="V84" s="832"/>
      <c r="W84" s="832"/>
      <c r="X84" s="832"/>
      <c r="Y84" s="832"/>
      <c r="Z84" s="832"/>
      <c r="AA84" s="832"/>
      <c r="AB84" s="832"/>
      <c r="AC84" s="832"/>
      <c r="AD84" s="832"/>
      <c r="AE84" s="832"/>
      <c r="AF84" s="832"/>
      <c r="AG84" s="832"/>
      <c r="AH84" s="832"/>
      <c r="AI84" s="832"/>
      <c r="AJ84" s="832"/>
      <c r="AK84" s="847"/>
      <c r="AL84" s="847"/>
      <c r="AM84" s="847"/>
      <c r="AN84" s="847"/>
      <c r="AO84" s="847"/>
      <c r="AP84" s="847"/>
      <c r="AQ84" s="847"/>
      <c r="AR84" s="847"/>
      <c r="AS84" s="847"/>
      <c r="AT84" s="888"/>
    </row>
    <row r="85" spans="1:48" s="29" customFormat="1" ht="29.25" customHeight="1" x14ac:dyDescent="0.25">
      <c r="A85" s="819" t="s">
        <v>124</v>
      </c>
      <c r="B85" s="848" t="s">
        <v>1340</v>
      </c>
      <c r="C85" s="829"/>
      <c r="D85" s="830"/>
      <c r="E85" s="830"/>
      <c r="F85" s="830"/>
      <c r="G85" s="830"/>
      <c r="H85" s="830"/>
      <c r="I85" s="830"/>
      <c r="J85" s="830"/>
      <c r="K85" s="831"/>
      <c r="L85" s="831"/>
      <c r="M85" s="831"/>
      <c r="N85" s="832">
        <v>1</v>
      </c>
      <c r="O85" s="832"/>
      <c r="P85" s="832"/>
      <c r="Q85" s="832"/>
      <c r="R85" s="832"/>
      <c r="S85" s="832"/>
      <c r="T85" s="832"/>
      <c r="U85" s="832"/>
      <c r="V85" s="832">
        <f>N85</f>
        <v>1</v>
      </c>
      <c r="W85" s="832"/>
      <c r="X85" s="832"/>
      <c r="Y85" s="832">
        <v>1</v>
      </c>
      <c r="Z85" s="832"/>
      <c r="AA85" s="832"/>
      <c r="AB85" s="832"/>
      <c r="AC85" s="832"/>
      <c r="AD85" s="832"/>
      <c r="AE85" s="832"/>
      <c r="AF85" s="832"/>
      <c r="AG85" s="832"/>
      <c r="AH85" s="832">
        <f>D85+K85+V85</f>
        <v>1</v>
      </c>
      <c r="AI85" s="832"/>
      <c r="AJ85" s="832"/>
      <c r="AK85" s="847">
        <f>Y85+AI85/2</f>
        <v>1</v>
      </c>
      <c r="AL85" s="847"/>
      <c r="AM85" s="847"/>
      <c r="AN85" s="847"/>
      <c r="AO85" s="847"/>
      <c r="AP85" s="847"/>
      <c r="AQ85" s="847"/>
      <c r="AR85" s="847"/>
      <c r="AS85" s="847"/>
      <c r="AT85" s="888">
        <f t="shared" ref="AT85:AT90" si="15">AH85+AJ85/2</f>
        <v>1</v>
      </c>
    </row>
    <row r="86" spans="1:48" s="29" customFormat="1" ht="14.45" customHeight="1" x14ac:dyDescent="0.25">
      <c r="A86" s="905" t="s">
        <v>125</v>
      </c>
      <c r="B86" s="892" t="s">
        <v>1341</v>
      </c>
      <c r="C86" s="829"/>
      <c r="D86" s="830"/>
      <c r="E86" s="830"/>
      <c r="F86" s="830"/>
      <c r="G86" s="830"/>
      <c r="H86" s="830"/>
      <c r="I86" s="830"/>
      <c r="J86" s="830"/>
      <c r="K86" s="831"/>
      <c r="L86" s="831"/>
      <c r="M86" s="831"/>
      <c r="N86" s="832">
        <v>1</v>
      </c>
      <c r="O86" s="832"/>
      <c r="P86" s="832"/>
      <c r="Q86" s="832"/>
      <c r="R86" s="832"/>
      <c r="S86" s="832"/>
      <c r="T86" s="832"/>
      <c r="U86" s="832"/>
      <c r="V86" s="832">
        <f>N86</f>
        <v>1</v>
      </c>
      <c r="W86" s="832"/>
      <c r="X86" s="832"/>
      <c r="Y86" s="832">
        <v>1</v>
      </c>
      <c r="Z86" s="832"/>
      <c r="AA86" s="832"/>
      <c r="AB86" s="832"/>
      <c r="AC86" s="832"/>
      <c r="AD86" s="832"/>
      <c r="AE86" s="832"/>
      <c r="AF86" s="832"/>
      <c r="AG86" s="832"/>
      <c r="AH86" s="832">
        <f>D86+K86+V86</f>
        <v>1</v>
      </c>
      <c r="AI86" s="832"/>
      <c r="AJ86" s="832"/>
      <c r="AK86" s="847">
        <f>Y86+AI86/2</f>
        <v>1</v>
      </c>
      <c r="AL86" s="847"/>
      <c r="AM86" s="847"/>
      <c r="AN86" s="847"/>
      <c r="AO86" s="847"/>
      <c r="AP86" s="847"/>
      <c r="AQ86" s="847"/>
      <c r="AR86" s="847"/>
      <c r="AS86" s="847"/>
      <c r="AT86" s="888">
        <f t="shared" si="15"/>
        <v>1</v>
      </c>
    </row>
    <row r="87" spans="1:48" s="29" customFormat="1" ht="14.45" customHeight="1" x14ac:dyDescent="0.25">
      <c r="A87" s="905"/>
      <c r="B87" s="848" t="s">
        <v>1399</v>
      </c>
      <c r="C87" s="829"/>
      <c r="D87" s="830"/>
      <c r="E87" s="830"/>
      <c r="F87" s="830"/>
      <c r="G87" s="830"/>
      <c r="H87" s="830"/>
      <c r="I87" s="830"/>
      <c r="J87" s="830"/>
      <c r="K87" s="831"/>
      <c r="L87" s="831"/>
      <c r="M87" s="831"/>
      <c r="N87" s="832"/>
      <c r="O87" s="832">
        <v>1</v>
      </c>
      <c r="P87" s="832"/>
      <c r="Q87" s="832"/>
      <c r="R87" s="832"/>
      <c r="S87" s="832"/>
      <c r="T87" s="832"/>
      <c r="U87" s="832"/>
      <c r="V87" s="832">
        <f>N87+O87+P87+S87+T87</f>
        <v>1</v>
      </c>
      <c r="W87" s="832"/>
      <c r="X87" s="832"/>
      <c r="Y87" s="832"/>
      <c r="Z87" s="832">
        <v>1</v>
      </c>
      <c r="AA87" s="832"/>
      <c r="AB87" s="832"/>
      <c r="AC87" s="832"/>
      <c r="AD87" s="832"/>
      <c r="AE87" s="832"/>
      <c r="AF87" s="832"/>
      <c r="AG87" s="832"/>
      <c r="AH87" s="832">
        <v>1</v>
      </c>
      <c r="AI87" s="832"/>
      <c r="AJ87" s="832"/>
      <c r="AK87" s="847"/>
      <c r="AL87" s="847">
        <v>1</v>
      </c>
      <c r="AM87" s="847"/>
      <c r="AN87" s="847"/>
      <c r="AO87" s="847"/>
      <c r="AP87" s="847"/>
      <c r="AQ87" s="847"/>
      <c r="AR87" s="847"/>
      <c r="AS87" s="847"/>
      <c r="AT87" s="888">
        <v>1</v>
      </c>
    </row>
    <row r="88" spans="1:48" s="29" customFormat="1" ht="16.5" customHeight="1" x14ac:dyDescent="0.25">
      <c r="A88" s="819" t="s">
        <v>126</v>
      </c>
      <c r="B88" s="848" t="s">
        <v>1344</v>
      </c>
      <c r="C88" s="829"/>
      <c r="D88" s="830"/>
      <c r="E88" s="830"/>
      <c r="F88" s="830"/>
      <c r="G88" s="830"/>
      <c r="H88" s="830"/>
      <c r="I88" s="830"/>
      <c r="J88" s="830"/>
      <c r="K88" s="831"/>
      <c r="L88" s="831"/>
      <c r="M88" s="831"/>
      <c r="N88" s="832"/>
      <c r="O88" s="832"/>
      <c r="P88" s="832"/>
      <c r="Q88" s="832"/>
      <c r="R88" s="832"/>
      <c r="S88" s="832"/>
      <c r="T88" s="832"/>
      <c r="U88" s="832"/>
      <c r="V88" s="832"/>
      <c r="W88" s="832">
        <v>1</v>
      </c>
      <c r="X88" s="832">
        <v>1</v>
      </c>
      <c r="Y88" s="832"/>
      <c r="Z88" s="832"/>
      <c r="AA88" s="832"/>
      <c r="AB88" s="832"/>
      <c r="AC88" s="832"/>
      <c r="AD88" s="832"/>
      <c r="AE88" s="832"/>
      <c r="AF88" s="832"/>
      <c r="AG88" s="832"/>
      <c r="AH88" s="832"/>
      <c r="AI88" s="832">
        <v>1</v>
      </c>
      <c r="AJ88" s="832">
        <v>1</v>
      </c>
      <c r="AK88" s="836">
        <v>0.5</v>
      </c>
      <c r="AL88" s="836"/>
      <c r="AM88" s="847"/>
      <c r="AN88" s="847"/>
      <c r="AO88" s="847"/>
      <c r="AP88" s="847"/>
      <c r="AQ88" s="847"/>
      <c r="AR88" s="847"/>
      <c r="AS88" s="847"/>
      <c r="AT88" s="888">
        <f>AK88</f>
        <v>0.5</v>
      </c>
    </row>
    <row r="89" spans="1:48" s="29" customFormat="1" ht="14.45" customHeight="1" x14ac:dyDescent="0.25">
      <c r="A89" s="819" t="s">
        <v>129</v>
      </c>
      <c r="B89" s="846" t="s">
        <v>1342</v>
      </c>
      <c r="C89" s="773"/>
      <c r="D89" s="774"/>
      <c r="E89" s="774"/>
      <c r="F89" s="774"/>
      <c r="G89" s="774"/>
      <c r="H89" s="774"/>
      <c r="I89" s="774"/>
      <c r="J89" s="774"/>
      <c r="K89" s="775"/>
      <c r="L89" s="775"/>
      <c r="M89" s="775"/>
      <c r="N89" s="776"/>
      <c r="O89" s="776"/>
      <c r="P89" s="776"/>
      <c r="Q89" s="776"/>
      <c r="R89" s="776"/>
      <c r="S89" s="776"/>
      <c r="T89" s="776"/>
      <c r="U89" s="776"/>
      <c r="V89" s="776"/>
      <c r="W89" s="776"/>
      <c r="X89" s="776"/>
      <c r="Y89" s="776"/>
      <c r="Z89" s="776"/>
      <c r="AA89" s="776"/>
      <c r="AB89" s="776"/>
      <c r="AC89" s="776"/>
      <c r="AD89" s="776"/>
      <c r="AE89" s="776"/>
      <c r="AF89" s="776"/>
      <c r="AG89" s="776"/>
      <c r="AH89" s="776"/>
      <c r="AI89" s="776"/>
      <c r="AJ89" s="776"/>
      <c r="AK89" s="777"/>
      <c r="AL89" s="777"/>
      <c r="AM89" s="777"/>
      <c r="AN89" s="777"/>
      <c r="AO89" s="777"/>
      <c r="AP89" s="777"/>
      <c r="AQ89" s="777"/>
      <c r="AR89" s="777"/>
      <c r="AS89" s="777"/>
      <c r="AT89" s="890"/>
      <c r="AV89" s="30"/>
    </row>
    <row r="90" spans="1:48" s="29" customFormat="1" ht="14.45" customHeight="1" x14ac:dyDescent="0.25">
      <c r="A90" s="819" t="s">
        <v>132</v>
      </c>
      <c r="B90" s="937" t="s">
        <v>1400</v>
      </c>
      <c r="C90" s="829"/>
      <c r="D90" s="830"/>
      <c r="E90" s="830"/>
      <c r="F90" s="830"/>
      <c r="G90" s="830"/>
      <c r="H90" s="830"/>
      <c r="I90" s="830"/>
      <c r="J90" s="830"/>
      <c r="K90" s="831"/>
      <c r="L90" s="831"/>
      <c r="M90" s="831"/>
      <c r="N90" s="832">
        <v>3</v>
      </c>
      <c r="O90" s="832"/>
      <c r="P90" s="832"/>
      <c r="Q90" s="832"/>
      <c r="R90" s="832"/>
      <c r="S90" s="832"/>
      <c r="T90" s="832"/>
      <c r="U90" s="832"/>
      <c r="V90" s="832">
        <f>N90</f>
        <v>3</v>
      </c>
      <c r="W90" s="832"/>
      <c r="X90" s="832"/>
      <c r="Y90" s="832">
        <v>3</v>
      </c>
      <c r="Z90" s="832"/>
      <c r="AA90" s="832"/>
      <c r="AB90" s="832"/>
      <c r="AC90" s="832"/>
      <c r="AD90" s="832"/>
      <c r="AE90" s="832"/>
      <c r="AF90" s="832"/>
      <c r="AG90" s="832"/>
      <c r="AH90" s="832">
        <f>D90+K90+V90</f>
        <v>3</v>
      </c>
      <c r="AI90" s="832"/>
      <c r="AJ90" s="832"/>
      <c r="AK90" s="847">
        <f>Y90+AI90/2</f>
        <v>3</v>
      </c>
      <c r="AL90" s="847"/>
      <c r="AM90" s="847"/>
      <c r="AN90" s="847"/>
      <c r="AO90" s="847"/>
      <c r="AP90" s="847"/>
      <c r="AQ90" s="847"/>
      <c r="AR90" s="847"/>
      <c r="AS90" s="847"/>
      <c r="AT90" s="888">
        <f t="shared" si="15"/>
        <v>3</v>
      </c>
    </row>
    <row r="91" spans="1:48" s="29" customFormat="1" ht="14.45" customHeight="1" x14ac:dyDescent="0.25">
      <c r="A91" s="819" t="s">
        <v>135</v>
      </c>
      <c r="B91" s="848" t="s">
        <v>1343</v>
      </c>
      <c r="C91" s="773"/>
      <c r="D91" s="774"/>
      <c r="E91" s="774"/>
      <c r="F91" s="774"/>
      <c r="G91" s="774"/>
      <c r="H91" s="774"/>
      <c r="I91" s="774"/>
      <c r="J91" s="774"/>
      <c r="K91" s="775"/>
      <c r="L91" s="775"/>
      <c r="M91" s="775"/>
      <c r="N91" s="832">
        <v>1</v>
      </c>
      <c r="O91" s="832"/>
      <c r="P91" s="832"/>
      <c r="Q91" s="832"/>
      <c r="R91" s="832"/>
      <c r="S91" s="832"/>
      <c r="T91" s="832"/>
      <c r="U91" s="832"/>
      <c r="V91" s="832">
        <f>N91</f>
        <v>1</v>
      </c>
      <c r="W91" s="776"/>
      <c r="X91" s="776"/>
      <c r="Y91" s="832">
        <f>N91+W91</f>
        <v>1</v>
      </c>
      <c r="Z91" s="832"/>
      <c r="AA91" s="776"/>
      <c r="AB91" s="776"/>
      <c r="AC91" s="776"/>
      <c r="AD91" s="776"/>
      <c r="AE91" s="776"/>
      <c r="AF91" s="776"/>
      <c r="AG91" s="776"/>
      <c r="AH91" s="832">
        <f>D91+K91+V91</f>
        <v>1</v>
      </c>
      <c r="AI91" s="776"/>
      <c r="AJ91" s="776"/>
      <c r="AK91" s="886">
        <f>Y91+AI91</f>
        <v>1</v>
      </c>
      <c r="AL91" s="886">
        <f>SUM(AL70:AL90)</f>
        <v>0</v>
      </c>
      <c r="AM91" s="779"/>
      <c r="AN91" s="779"/>
      <c r="AO91" s="779"/>
      <c r="AP91" s="779"/>
      <c r="AQ91" s="779"/>
      <c r="AR91" s="779"/>
      <c r="AS91" s="779"/>
      <c r="AT91" s="888">
        <f>AH91+AJ91/2</f>
        <v>1</v>
      </c>
    </row>
    <row r="92" spans="1:48" s="29" customFormat="1" ht="14.45" customHeight="1" x14ac:dyDescent="0.25">
      <c r="A92" s="819" t="s">
        <v>136</v>
      </c>
      <c r="B92" s="854" t="s">
        <v>696</v>
      </c>
      <c r="C92" s="829"/>
      <c r="D92" s="830"/>
      <c r="E92" s="830"/>
      <c r="F92" s="830"/>
      <c r="G92" s="830"/>
      <c r="H92" s="830"/>
      <c r="I92" s="830"/>
      <c r="J92" s="830"/>
      <c r="K92" s="831"/>
      <c r="L92" s="831"/>
      <c r="M92" s="831"/>
      <c r="N92" s="832">
        <f>SUM(N65:N91)</f>
        <v>23</v>
      </c>
      <c r="O92" s="832"/>
      <c r="P92" s="832"/>
      <c r="Q92" s="832"/>
      <c r="R92" s="832"/>
      <c r="S92" s="832"/>
      <c r="T92" s="832"/>
      <c r="U92" s="832"/>
      <c r="V92" s="832">
        <f>SUM(V65:V91)</f>
        <v>23</v>
      </c>
      <c r="W92" s="832">
        <f>SUM(W65:W91)</f>
        <v>2</v>
      </c>
      <c r="X92" s="832">
        <f>SUM(X65:X91)</f>
        <v>2</v>
      </c>
      <c r="Y92" s="832">
        <f>SUM(Y65:Y91)</f>
        <v>23</v>
      </c>
      <c r="Z92" s="832"/>
      <c r="AA92" s="832">
        <f>SUM(AA65:AA91)</f>
        <v>0</v>
      </c>
      <c r="AB92" s="832"/>
      <c r="AC92" s="832"/>
      <c r="AD92" s="832"/>
      <c r="AE92" s="832"/>
      <c r="AF92" s="832"/>
      <c r="AG92" s="832">
        <f>SUM(AG65:AG91)</f>
        <v>0</v>
      </c>
      <c r="AH92" s="832">
        <f>SUM(AH65:AH91)</f>
        <v>23</v>
      </c>
      <c r="AI92" s="832">
        <f>SUM(AI65:AI91)</f>
        <v>2</v>
      </c>
      <c r="AJ92" s="832">
        <f>SUM(AJ65:AJ91)</f>
        <v>2</v>
      </c>
      <c r="AK92" s="832">
        <f>SUM(AK65:AK91)</f>
        <v>23.75</v>
      </c>
      <c r="AL92" s="847">
        <f>SUM(AL70:AL91)</f>
        <v>0</v>
      </c>
      <c r="AM92" s="832">
        <f>SUM(AM65:AM91)</f>
        <v>0</v>
      </c>
      <c r="AN92" s="832"/>
      <c r="AO92" s="832"/>
      <c r="AP92" s="832"/>
      <c r="AQ92" s="832"/>
      <c r="AR92" s="832"/>
      <c r="AS92" s="832">
        <f>SUM(AS65:AS91)</f>
        <v>0</v>
      </c>
      <c r="AT92" s="832">
        <f>SUM(AT65:AT91)</f>
        <v>23.75</v>
      </c>
    </row>
    <row r="93" spans="1:48" s="29" customFormat="1" ht="14.45" customHeight="1" x14ac:dyDescent="0.25">
      <c r="A93" s="819"/>
      <c r="B93" s="854"/>
      <c r="C93" s="938"/>
      <c r="D93" s="939"/>
      <c r="E93" s="939"/>
      <c r="F93" s="939"/>
      <c r="G93" s="939"/>
      <c r="H93" s="939"/>
      <c r="I93" s="939"/>
      <c r="J93" s="939"/>
      <c r="K93" s="940"/>
      <c r="L93" s="940"/>
      <c r="M93" s="940"/>
      <c r="N93" s="941"/>
      <c r="O93" s="941"/>
      <c r="P93" s="941"/>
      <c r="Q93" s="941"/>
      <c r="R93" s="941"/>
      <c r="S93" s="941"/>
      <c r="T93" s="941"/>
      <c r="U93" s="941"/>
      <c r="V93" s="941"/>
      <c r="W93" s="941"/>
      <c r="X93" s="941"/>
      <c r="Y93" s="941"/>
      <c r="Z93" s="941"/>
      <c r="AA93" s="941"/>
      <c r="AB93" s="941"/>
      <c r="AC93" s="941"/>
      <c r="AD93" s="941"/>
      <c r="AE93" s="941"/>
      <c r="AF93" s="941"/>
      <c r="AG93" s="941"/>
      <c r="AH93" s="941"/>
      <c r="AI93" s="941"/>
      <c r="AJ93" s="941"/>
      <c r="AK93" s="941"/>
      <c r="AL93" s="941"/>
      <c r="AM93" s="941"/>
      <c r="AN93" s="941"/>
      <c r="AO93" s="941"/>
      <c r="AP93" s="941"/>
      <c r="AQ93" s="941"/>
      <c r="AR93" s="941"/>
      <c r="AS93" s="941"/>
      <c r="AT93" s="942"/>
    </row>
    <row r="94" spans="1:48" s="29" customFormat="1" ht="14.45" customHeight="1" x14ac:dyDescent="0.25">
      <c r="A94" s="819"/>
      <c r="B94" s="769"/>
      <c r="C94" s="760"/>
      <c r="D94" s="738"/>
      <c r="E94" s="738"/>
      <c r="F94" s="738"/>
      <c r="G94" s="738"/>
      <c r="H94" s="738"/>
      <c r="I94" s="738"/>
      <c r="J94" s="738"/>
      <c r="K94" s="754"/>
      <c r="L94" s="754"/>
      <c r="M94" s="754"/>
      <c r="N94" s="739"/>
      <c r="O94" s="739"/>
      <c r="P94" s="739"/>
      <c r="Q94" s="739"/>
      <c r="R94" s="739"/>
      <c r="S94" s="739"/>
      <c r="T94" s="739"/>
      <c r="U94" s="739"/>
      <c r="V94" s="739"/>
      <c r="W94" s="739"/>
      <c r="X94" s="739"/>
      <c r="Y94" s="739"/>
      <c r="Z94" s="739"/>
      <c r="AA94" s="739"/>
      <c r="AB94" s="739"/>
      <c r="AC94" s="739"/>
      <c r="AD94" s="739"/>
      <c r="AE94" s="739"/>
      <c r="AF94" s="739"/>
      <c r="AG94" s="739"/>
      <c r="AH94" s="739"/>
      <c r="AI94" s="739"/>
      <c r="AJ94" s="739"/>
      <c r="AK94" s="770"/>
      <c r="AL94" s="770"/>
      <c r="AM94" s="770"/>
      <c r="AN94" s="770"/>
      <c r="AO94" s="770"/>
      <c r="AP94" s="770"/>
      <c r="AQ94" s="770"/>
      <c r="AR94" s="770"/>
      <c r="AS94" s="770"/>
      <c r="AT94" s="934"/>
      <c r="AU94" s="30"/>
    </row>
    <row r="95" spans="1:48" s="29" customFormat="1" ht="14.45" customHeight="1" x14ac:dyDescent="0.25">
      <c r="A95" s="819"/>
      <c r="B95" s="769"/>
      <c r="C95" s="760"/>
      <c r="D95" s="738"/>
      <c r="E95" s="738"/>
      <c r="F95" s="738"/>
      <c r="G95" s="738"/>
      <c r="H95" s="738"/>
      <c r="I95" s="738"/>
      <c r="J95" s="738"/>
      <c r="K95" s="754"/>
      <c r="L95" s="754"/>
      <c r="M95" s="754"/>
      <c r="N95" s="739"/>
      <c r="O95" s="739"/>
      <c r="P95" s="739"/>
      <c r="Q95" s="739"/>
      <c r="R95" s="739"/>
      <c r="S95" s="739"/>
      <c r="T95" s="739"/>
      <c r="U95" s="739"/>
      <c r="V95" s="739"/>
      <c r="W95" s="739"/>
      <c r="X95" s="739"/>
      <c r="Y95" s="739"/>
      <c r="Z95" s="739"/>
      <c r="AA95" s="739"/>
      <c r="AB95" s="739"/>
      <c r="AC95" s="739"/>
      <c r="AD95" s="739"/>
      <c r="AE95" s="739"/>
      <c r="AF95" s="739"/>
      <c r="AG95" s="739"/>
      <c r="AH95" s="739"/>
      <c r="AI95" s="739"/>
      <c r="AJ95" s="739"/>
      <c r="AK95" s="770"/>
      <c r="AL95" s="770"/>
      <c r="AM95" s="770"/>
      <c r="AN95" s="770"/>
      <c r="AO95" s="770"/>
      <c r="AP95" s="770"/>
      <c r="AQ95" s="770"/>
      <c r="AR95" s="770"/>
      <c r="AS95" s="770"/>
      <c r="AT95" s="934"/>
      <c r="AU95" s="30"/>
    </row>
    <row r="96" spans="1:48" s="29" customFormat="1" ht="14.45" customHeight="1" x14ac:dyDescent="0.25">
      <c r="A96" s="822" t="s">
        <v>139</v>
      </c>
      <c r="B96" s="823" t="s">
        <v>506</v>
      </c>
      <c r="C96" s="824"/>
      <c r="D96" s="825"/>
      <c r="E96" s="825"/>
      <c r="F96" s="825"/>
      <c r="G96" s="825"/>
      <c r="H96" s="825"/>
      <c r="I96" s="825"/>
      <c r="J96" s="825"/>
      <c r="K96" s="826"/>
      <c r="L96" s="826"/>
      <c r="M96" s="826"/>
      <c r="N96" s="809"/>
      <c r="O96" s="809"/>
      <c r="P96" s="809"/>
      <c r="Q96" s="809"/>
      <c r="R96" s="809"/>
      <c r="S96" s="809"/>
      <c r="T96" s="809"/>
      <c r="U96" s="809"/>
      <c r="V96" s="809"/>
      <c r="W96" s="809"/>
      <c r="X96" s="809"/>
      <c r="Y96" s="809"/>
      <c r="Z96" s="809"/>
      <c r="AA96" s="809"/>
      <c r="AB96" s="809"/>
      <c r="AC96" s="809"/>
      <c r="AD96" s="809"/>
      <c r="AE96" s="809"/>
      <c r="AF96" s="809"/>
      <c r="AG96" s="809"/>
      <c r="AH96" s="809"/>
      <c r="AI96" s="809"/>
      <c r="AJ96" s="809"/>
      <c r="AK96" s="827"/>
      <c r="AL96" s="827"/>
      <c r="AM96" s="827"/>
      <c r="AN96" s="827"/>
      <c r="AO96" s="827"/>
      <c r="AP96" s="827"/>
      <c r="AQ96" s="827"/>
      <c r="AR96" s="827"/>
      <c r="AS96" s="827"/>
      <c r="AT96" s="943"/>
      <c r="AU96" s="30"/>
    </row>
    <row r="97" spans="1:263" s="29" customFormat="1" ht="14.45" customHeight="1" x14ac:dyDescent="0.25">
      <c r="A97" s="822" t="s">
        <v>140</v>
      </c>
      <c r="B97" s="828" t="s">
        <v>507</v>
      </c>
      <c r="C97" s="829"/>
      <c r="D97" s="830"/>
      <c r="E97" s="830"/>
      <c r="F97" s="830"/>
      <c r="G97" s="830"/>
      <c r="H97" s="830"/>
      <c r="I97" s="830"/>
      <c r="J97" s="830"/>
      <c r="K97" s="831"/>
      <c r="L97" s="831"/>
      <c r="M97" s="831"/>
      <c r="N97" s="831">
        <v>13</v>
      </c>
      <c r="O97" s="831"/>
      <c r="P97" s="831"/>
      <c r="Q97" s="831"/>
      <c r="R97" s="831"/>
      <c r="S97" s="831"/>
      <c r="T97" s="831"/>
      <c r="U97" s="831"/>
      <c r="V97" s="831">
        <f>N97</f>
        <v>13</v>
      </c>
      <c r="W97" s="832"/>
      <c r="X97" s="832"/>
      <c r="Y97" s="831">
        <f>N97</f>
        <v>13</v>
      </c>
      <c r="Z97" s="831"/>
      <c r="AA97" s="831"/>
      <c r="AB97" s="831"/>
      <c r="AC97" s="831"/>
      <c r="AD97" s="831"/>
      <c r="AE97" s="831"/>
      <c r="AF97" s="831"/>
      <c r="AG97" s="831"/>
      <c r="AH97" s="832">
        <f>V97+K97+D97</f>
        <v>13</v>
      </c>
      <c r="AI97" s="832"/>
      <c r="AJ97" s="832"/>
      <c r="AK97" s="831">
        <f>Y97+AI97/2</f>
        <v>13</v>
      </c>
      <c r="AL97" s="831"/>
      <c r="AM97" s="831"/>
      <c r="AN97" s="831"/>
      <c r="AO97" s="831"/>
      <c r="AP97" s="831"/>
      <c r="AQ97" s="831"/>
      <c r="AR97" s="831"/>
      <c r="AS97" s="831"/>
      <c r="AT97" s="832">
        <f t="shared" ref="AT97:AT100" si="16">AH97+AJ97/2</f>
        <v>13</v>
      </c>
    </row>
    <row r="98" spans="1:263" s="29" customFormat="1" ht="14.45" customHeight="1" x14ac:dyDescent="0.25">
      <c r="A98" s="822" t="s">
        <v>141</v>
      </c>
      <c r="B98" s="828" t="s">
        <v>1299</v>
      </c>
      <c r="C98" s="829"/>
      <c r="D98" s="830"/>
      <c r="E98" s="830"/>
      <c r="F98" s="830"/>
      <c r="G98" s="830"/>
      <c r="H98" s="830"/>
      <c r="I98" s="830"/>
      <c r="J98" s="830"/>
      <c r="K98" s="831"/>
      <c r="L98" s="831"/>
      <c r="M98" s="831"/>
      <c r="N98" s="831">
        <v>8</v>
      </c>
      <c r="O98" s="831"/>
      <c r="P98" s="831"/>
      <c r="Q98" s="831"/>
      <c r="R98" s="831"/>
      <c r="S98" s="831"/>
      <c r="T98" s="831"/>
      <c r="U98" s="831"/>
      <c r="V98" s="831">
        <f>N98</f>
        <v>8</v>
      </c>
      <c r="W98" s="832"/>
      <c r="X98" s="832"/>
      <c r="Y98" s="831">
        <f>N98</f>
        <v>8</v>
      </c>
      <c r="Z98" s="831"/>
      <c r="AA98" s="831"/>
      <c r="AB98" s="831"/>
      <c r="AC98" s="831"/>
      <c r="AD98" s="831"/>
      <c r="AE98" s="831"/>
      <c r="AF98" s="831"/>
      <c r="AG98" s="831"/>
      <c r="AH98" s="832">
        <f>Y98</f>
        <v>8</v>
      </c>
      <c r="AI98" s="832"/>
      <c r="AJ98" s="832"/>
      <c r="AK98" s="831">
        <f>Y98+AI98/2</f>
        <v>8</v>
      </c>
      <c r="AL98" s="831"/>
      <c r="AM98" s="831"/>
      <c r="AN98" s="831"/>
      <c r="AO98" s="831"/>
      <c r="AP98" s="831"/>
      <c r="AQ98" s="831"/>
      <c r="AR98" s="831"/>
      <c r="AS98" s="831"/>
      <c r="AT98" s="832">
        <f t="shared" si="16"/>
        <v>8</v>
      </c>
    </row>
    <row r="99" spans="1:263" s="29" customFormat="1" ht="14.45" customHeight="1" x14ac:dyDescent="0.25">
      <c r="A99" s="822" t="s">
        <v>142</v>
      </c>
      <c r="B99" s="828" t="s">
        <v>1300</v>
      </c>
      <c r="C99" s="829"/>
      <c r="D99" s="830"/>
      <c r="E99" s="830"/>
      <c r="F99" s="830"/>
      <c r="G99" s="830"/>
      <c r="H99" s="830"/>
      <c r="I99" s="830"/>
      <c r="J99" s="830"/>
      <c r="K99" s="831"/>
      <c r="L99" s="831"/>
      <c r="M99" s="831"/>
      <c r="N99" s="831">
        <v>2</v>
      </c>
      <c r="O99" s="831"/>
      <c r="P99" s="831"/>
      <c r="Q99" s="831"/>
      <c r="R99" s="831"/>
      <c r="S99" s="831"/>
      <c r="T99" s="831"/>
      <c r="U99" s="831"/>
      <c r="V99" s="831">
        <f>N99</f>
        <v>2</v>
      </c>
      <c r="W99" s="832"/>
      <c r="X99" s="832"/>
      <c r="Y99" s="831">
        <f>N99</f>
        <v>2</v>
      </c>
      <c r="Z99" s="831"/>
      <c r="AA99" s="831"/>
      <c r="AB99" s="831"/>
      <c r="AC99" s="831"/>
      <c r="AD99" s="831"/>
      <c r="AE99" s="831"/>
      <c r="AF99" s="831"/>
      <c r="AG99" s="831"/>
      <c r="AH99" s="832">
        <f>Y99</f>
        <v>2</v>
      </c>
      <c r="AI99" s="832"/>
      <c r="AJ99" s="832"/>
      <c r="AK99" s="831">
        <f>Y99+AI99/2</f>
        <v>2</v>
      </c>
      <c r="AL99" s="831"/>
      <c r="AM99" s="831"/>
      <c r="AN99" s="831"/>
      <c r="AO99" s="831"/>
      <c r="AP99" s="831"/>
      <c r="AQ99" s="831"/>
      <c r="AR99" s="831"/>
      <c r="AS99" s="831"/>
      <c r="AT99" s="832">
        <f t="shared" si="16"/>
        <v>2</v>
      </c>
    </row>
    <row r="100" spans="1:263" s="29" customFormat="1" ht="15.75" customHeight="1" x14ac:dyDescent="0.25">
      <c r="A100" s="822" t="s">
        <v>143</v>
      </c>
      <c r="B100" s="828" t="s">
        <v>1301</v>
      </c>
      <c r="C100" s="829"/>
      <c r="D100" s="830"/>
      <c r="E100" s="830"/>
      <c r="F100" s="830"/>
      <c r="G100" s="830"/>
      <c r="H100" s="830"/>
      <c r="I100" s="830"/>
      <c r="J100" s="830"/>
      <c r="K100" s="831"/>
      <c r="L100" s="831"/>
      <c r="M100" s="831"/>
      <c r="N100" s="831">
        <v>1</v>
      </c>
      <c r="O100" s="831"/>
      <c r="P100" s="831"/>
      <c r="Q100" s="831"/>
      <c r="R100" s="831"/>
      <c r="S100" s="831"/>
      <c r="T100" s="831"/>
      <c r="U100" s="831"/>
      <c r="V100" s="831">
        <f>N100</f>
        <v>1</v>
      </c>
      <c r="W100" s="832"/>
      <c r="X100" s="832"/>
      <c r="Y100" s="831">
        <f>N100</f>
        <v>1</v>
      </c>
      <c r="Z100" s="831"/>
      <c r="AA100" s="831"/>
      <c r="AB100" s="831"/>
      <c r="AC100" s="831"/>
      <c r="AD100" s="831"/>
      <c r="AE100" s="831"/>
      <c r="AF100" s="831"/>
      <c r="AG100" s="831"/>
      <c r="AH100" s="832">
        <f>Y100</f>
        <v>1</v>
      </c>
      <c r="AI100" s="832"/>
      <c r="AJ100" s="832"/>
      <c r="AK100" s="831">
        <f>Y100+AI100/2</f>
        <v>1</v>
      </c>
      <c r="AL100" s="831"/>
      <c r="AM100" s="831"/>
      <c r="AN100" s="831"/>
      <c r="AO100" s="831"/>
      <c r="AP100" s="831"/>
      <c r="AQ100" s="831"/>
      <c r="AR100" s="831"/>
      <c r="AS100" s="831"/>
      <c r="AT100" s="832">
        <f t="shared" si="16"/>
        <v>1</v>
      </c>
    </row>
    <row r="101" spans="1:263" s="29" customFormat="1" ht="14.45" customHeight="1" x14ac:dyDescent="0.25">
      <c r="A101" s="822" t="s">
        <v>145</v>
      </c>
      <c r="B101" s="833" t="s">
        <v>1049</v>
      </c>
      <c r="C101" s="834"/>
      <c r="D101" s="835"/>
      <c r="E101" s="835"/>
      <c r="F101" s="835"/>
      <c r="G101" s="835"/>
      <c r="H101" s="835"/>
      <c r="I101" s="835"/>
      <c r="J101" s="835"/>
      <c r="K101" s="831"/>
      <c r="L101" s="831"/>
      <c r="M101" s="831"/>
      <c r="N101" s="832">
        <f>N97+N98+N100+N99</f>
        <v>24</v>
      </c>
      <c r="O101" s="832"/>
      <c r="P101" s="832"/>
      <c r="Q101" s="832"/>
      <c r="R101" s="832"/>
      <c r="S101" s="832"/>
      <c r="T101" s="832"/>
      <c r="U101" s="832"/>
      <c r="V101" s="832">
        <f t="shared" ref="V101:AT101" si="17">V97+V98+V100+V99</f>
        <v>24</v>
      </c>
      <c r="W101" s="832">
        <f t="shared" si="17"/>
        <v>0</v>
      </c>
      <c r="X101" s="832">
        <f t="shared" si="17"/>
        <v>0</v>
      </c>
      <c r="Y101" s="832">
        <f t="shared" si="17"/>
        <v>24</v>
      </c>
      <c r="Z101" s="832">
        <f t="shared" si="17"/>
        <v>0</v>
      </c>
      <c r="AA101" s="832">
        <f t="shared" si="17"/>
        <v>0</v>
      </c>
      <c r="AB101" s="832">
        <f t="shared" si="17"/>
        <v>0</v>
      </c>
      <c r="AC101" s="832">
        <f t="shared" si="17"/>
        <v>0</v>
      </c>
      <c r="AD101" s="832"/>
      <c r="AE101" s="832">
        <f t="shared" si="17"/>
        <v>0</v>
      </c>
      <c r="AF101" s="832">
        <f t="shared" si="17"/>
        <v>0</v>
      </c>
      <c r="AG101" s="832">
        <f t="shared" si="17"/>
        <v>0</v>
      </c>
      <c r="AH101" s="832">
        <f t="shared" si="17"/>
        <v>24</v>
      </c>
      <c r="AI101" s="832">
        <f t="shared" si="17"/>
        <v>0</v>
      </c>
      <c r="AJ101" s="832">
        <f t="shared" si="17"/>
        <v>0</v>
      </c>
      <c r="AK101" s="836">
        <f t="shared" si="17"/>
        <v>24</v>
      </c>
      <c r="AL101" s="836"/>
      <c r="AM101" s="836"/>
      <c r="AN101" s="836"/>
      <c r="AO101" s="836"/>
      <c r="AP101" s="836"/>
      <c r="AQ101" s="836"/>
      <c r="AR101" s="836"/>
      <c r="AS101" s="836"/>
      <c r="AT101" s="836">
        <f t="shared" si="17"/>
        <v>24</v>
      </c>
    </row>
    <row r="102" spans="1:263" ht="15.75" customHeight="1" x14ac:dyDescent="0.25">
      <c r="A102" s="822"/>
      <c r="B102" s="837"/>
      <c r="C102" s="838"/>
      <c r="D102" s="839"/>
      <c r="E102" s="839"/>
      <c r="F102" s="839"/>
      <c r="G102" s="839"/>
      <c r="H102" s="839"/>
      <c r="I102" s="839"/>
      <c r="J102" s="839"/>
      <c r="K102" s="840"/>
      <c r="L102" s="840"/>
      <c r="M102" s="840"/>
      <c r="N102" s="841"/>
      <c r="O102" s="841"/>
      <c r="P102" s="841"/>
      <c r="Q102" s="841"/>
      <c r="R102" s="841"/>
      <c r="S102" s="841"/>
      <c r="T102" s="841"/>
      <c r="U102" s="841"/>
      <c r="V102" s="841"/>
      <c r="W102" s="841"/>
      <c r="X102" s="841"/>
      <c r="Y102" s="841"/>
      <c r="Z102" s="841"/>
      <c r="AA102" s="841"/>
      <c r="AB102" s="841"/>
      <c r="AC102" s="841"/>
      <c r="AD102" s="841"/>
      <c r="AE102" s="841"/>
      <c r="AF102" s="841"/>
      <c r="AG102" s="841"/>
      <c r="AH102" s="841"/>
      <c r="AI102" s="841"/>
      <c r="AJ102" s="841"/>
      <c r="AK102" s="841"/>
      <c r="AL102" s="841"/>
      <c r="AM102" s="841"/>
      <c r="AN102" s="841"/>
      <c r="AO102" s="841"/>
      <c r="AP102" s="841"/>
      <c r="AQ102" s="841"/>
      <c r="AR102" s="841"/>
      <c r="AS102" s="841"/>
      <c r="AT102" s="842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  <c r="FY102" s="29"/>
      <c r="FZ102" s="29"/>
      <c r="GA102" s="29"/>
      <c r="GB102" s="29"/>
      <c r="GC102" s="29"/>
      <c r="GD102" s="29"/>
      <c r="GE102" s="29"/>
      <c r="GF102" s="29"/>
      <c r="GG102" s="29"/>
      <c r="GH102" s="29"/>
      <c r="GI102" s="29"/>
      <c r="GJ102" s="29"/>
      <c r="GK102" s="29"/>
      <c r="GL102" s="29"/>
      <c r="GM102" s="29"/>
      <c r="GN102" s="29"/>
      <c r="GO102" s="29"/>
      <c r="GP102" s="29"/>
      <c r="GQ102" s="29"/>
      <c r="GR102" s="29"/>
      <c r="GS102" s="29"/>
      <c r="GT102" s="29"/>
      <c r="GU102" s="29"/>
      <c r="GV102" s="29"/>
      <c r="GW102" s="29"/>
      <c r="GX102" s="29"/>
      <c r="GY102" s="29"/>
      <c r="GZ102" s="29"/>
      <c r="HA102" s="29"/>
      <c r="HB102" s="29"/>
      <c r="HC102" s="29"/>
      <c r="HD102" s="29"/>
      <c r="HE102" s="29"/>
      <c r="HF102" s="29"/>
      <c r="HG102" s="29"/>
      <c r="HH102" s="29"/>
      <c r="HI102" s="29"/>
      <c r="HJ102" s="29"/>
      <c r="HK102" s="29"/>
      <c r="HL102" s="29"/>
      <c r="HM102" s="29"/>
      <c r="HN102" s="29"/>
      <c r="HO102" s="29"/>
      <c r="HP102" s="29"/>
      <c r="HQ102" s="29"/>
      <c r="HR102" s="29"/>
      <c r="HS102" s="29"/>
      <c r="HT102" s="29"/>
      <c r="HU102" s="29"/>
      <c r="HV102" s="29"/>
      <c r="HW102" s="29"/>
      <c r="HX102" s="29"/>
      <c r="HY102" s="29"/>
      <c r="HZ102" s="29"/>
      <c r="IA102" s="29"/>
      <c r="IB102" s="29"/>
      <c r="IC102" s="29"/>
      <c r="ID102" s="29"/>
      <c r="IE102" s="29"/>
      <c r="IF102" s="29"/>
      <c r="IG102" s="29"/>
      <c r="IH102" s="29"/>
      <c r="II102" s="29"/>
      <c r="IJ102" s="29"/>
      <c r="IK102" s="29"/>
      <c r="IL102" s="29"/>
      <c r="IM102" s="29"/>
      <c r="IN102" s="29"/>
      <c r="IO102" s="29"/>
      <c r="IP102" s="29"/>
      <c r="IQ102" s="29"/>
      <c r="IR102" s="29"/>
      <c r="IS102" s="29"/>
      <c r="IT102" s="29"/>
      <c r="IU102" s="29"/>
      <c r="IV102" s="29"/>
      <c r="IW102" s="29"/>
      <c r="IX102" s="29"/>
      <c r="IY102" s="29"/>
      <c r="IZ102" s="29"/>
      <c r="JA102" s="29"/>
      <c r="JB102" s="29"/>
      <c r="JC102" s="29"/>
    </row>
    <row r="103" spans="1:263" s="29" customFormat="1" ht="14.45" customHeight="1" x14ac:dyDescent="0.25">
      <c r="A103" s="822"/>
      <c r="B103" s="736"/>
      <c r="C103" s="737"/>
      <c r="D103" s="738"/>
      <c r="E103" s="738"/>
      <c r="F103" s="738"/>
      <c r="G103" s="738"/>
      <c r="H103" s="738"/>
      <c r="I103" s="738"/>
      <c r="J103" s="738"/>
      <c r="K103" s="754"/>
      <c r="L103" s="754"/>
      <c r="M103" s="754"/>
      <c r="N103" s="754"/>
      <c r="O103" s="754"/>
      <c r="P103" s="754"/>
      <c r="Q103" s="754"/>
      <c r="R103" s="754"/>
      <c r="S103" s="754"/>
      <c r="T103" s="754"/>
      <c r="U103" s="754"/>
      <c r="V103" s="754"/>
      <c r="W103" s="754"/>
      <c r="X103" s="754"/>
      <c r="Y103" s="754"/>
      <c r="Z103" s="754"/>
      <c r="AA103" s="754"/>
      <c r="AB103" s="754"/>
      <c r="AC103" s="754"/>
      <c r="AD103" s="754"/>
      <c r="AE103" s="754"/>
      <c r="AF103" s="754"/>
      <c r="AG103" s="754"/>
      <c r="AH103" s="743"/>
      <c r="AI103" s="743"/>
      <c r="AJ103" s="743"/>
      <c r="AK103" s="743"/>
      <c r="AL103" s="743"/>
      <c r="AM103" s="743"/>
      <c r="AN103" s="743"/>
      <c r="AO103" s="743"/>
      <c r="AP103" s="743"/>
      <c r="AQ103" s="743"/>
      <c r="AR103" s="743"/>
      <c r="AS103" s="743"/>
      <c r="AT103" s="944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  <c r="IU103" s="16"/>
      <c r="IV103" s="16"/>
      <c r="IW103" s="16"/>
      <c r="IX103" s="16"/>
      <c r="IY103" s="16"/>
      <c r="IZ103" s="16"/>
      <c r="JA103" s="16"/>
      <c r="JB103" s="16"/>
      <c r="JC103" s="16"/>
    </row>
    <row r="104" spans="1:263" s="29" customFormat="1" ht="14.45" customHeight="1" x14ac:dyDescent="0.25">
      <c r="A104" s="822" t="s">
        <v>148</v>
      </c>
      <c r="B104" s="802" t="s">
        <v>661</v>
      </c>
      <c r="C104" s="803">
        <f>C21+C36+C60</f>
        <v>0</v>
      </c>
      <c r="D104" s="803">
        <f>D21+D36+D60</f>
        <v>0</v>
      </c>
      <c r="E104" s="803"/>
      <c r="F104" s="803"/>
      <c r="G104" s="803">
        <f>G21+G36+G60</f>
        <v>0</v>
      </c>
      <c r="H104" s="803"/>
      <c r="I104" s="803"/>
      <c r="J104" s="803"/>
      <c r="K104" s="803">
        <f>K21+K36+K60</f>
        <v>0</v>
      </c>
      <c r="L104" s="803">
        <f>L21+L36+L60</f>
        <v>0</v>
      </c>
      <c r="M104" s="803">
        <f>M21+M36+M60</f>
        <v>0</v>
      </c>
      <c r="N104" s="803">
        <f>N21+N36+N101+N92</f>
        <v>188.5</v>
      </c>
      <c r="O104" s="803">
        <f t="shared" ref="O104:U104" si="18">O21+O36+O101+O92</f>
        <v>0</v>
      </c>
      <c r="P104" s="803">
        <f t="shared" si="18"/>
        <v>-0.5</v>
      </c>
      <c r="Q104" s="803">
        <f t="shared" si="18"/>
        <v>-1</v>
      </c>
      <c r="R104" s="803">
        <f t="shared" si="18"/>
        <v>-1</v>
      </c>
      <c r="S104" s="803">
        <f t="shared" si="18"/>
        <v>-4</v>
      </c>
      <c r="T104" s="803">
        <f t="shared" si="18"/>
        <v>-1</v>
      </c>
      <c r="U104" s="803">
        <f t="shared" si="18"/>
        <v>-1</v>
      </c>
      <c r="V104" s="803">
        <f>V21+V36+V101+V92</f>
        <v>180</v>
      </c>
      <c r="W104" s="803">
        <f>W21+W36+W101+W92</f>
        <v>2</v>
      </c>
      <c r="X104" s="803">
        <f>X21+X36+X101+X92</f>
        <v>2</v>
      </c>
      <c r="Y104" s="803">
        <f>Y21+Y36+Y101+Y92</f>
        <v>188.5</v>
      </c>
      <c r="Z104" s="803">
        <f t="shared" ref="Z104:AA104" si="19">Z21+Z36+Z92+Z101</f>
        <v>0</v>
      </c>
      <c r="AA104" s="803">
        <f t="shared" si="19"/>
        <v>0</v>
      </c>
      <c r="AB104" s="803">
        <f>AB21+AB36+AB92+AB101</f>
        <v>-0.5</v>
      </c>
      <c r="AC104" s="803">
        <f t="shared" ref="AC104:AD104" si="20">AC21+AC36+AC92+AC101</f>
        <v>-1</v>
      </c>
      <c r="AD104" s="803">
        <f t="shared" si="20"/>
        <v>-1</v>
      </c>
      <c r="AE104" s="803">
        <f>AE21+AE36+AE92+AE101</f>
        <v>-4</v>
      </c>
      <c r="AF104" s="803">
        <f>AF21+AF36+AF92+AF101</f>
        <v>-1</v>
      </c>
      <c r="AG104" s="803">
        <f>AG21+AG36+AG92+AG101</f>
        <v>-1</v>
      </c>
      <c r="AH104" s="803">
        <f>AH21+AH36+AH101+AH92</f>
        <v>180</v>
      </c>
      <c r="AI104" s="803">
        <f>AI21+AI36+AI101+AI92</f>
        <v>2</v>
      </c>
      <c r="AJ104" s="803">
        <f>AJ21+AJ36+AJ101+AJ92</f>
        <v>2</v>
      </c>
      <c r="AK104" s="895">
        <f>AK101+AK92+AK36+AK21</f>
        <v>189.25</v>
      </c>
      <c r="AL104" s="895">
        <f t="shared" ref="AL104:AM104" si="21">AL101+AL92+AL36+AL21</f>
        <v>0</v>
      </c>
      <c r="AM104" s="895">
        <f t="shared" si="21"/>
        <v>0</v>
      </c>
      <c r="AN104" s="895">
        <f>AN101+AN92+AN36+AN21</f>
        <v>-0.5</v>
      </c>
      <c r="AO104" s="895">
        <f>AO101+AO92+AO36+AO21</f>
        <v>-1</v>
      </c>
      <c r="AP104" s="895">
        <f t="shared" ref="AP104:AS104" si="22">AP101+AP92+AP36+AP21</f>
        <v>-1</v>
      </c>
      <c r="AQ104" s="895">
        <f t="shared" si="22"/>
        <v>-4</v>
      </c>
      <c r="AR104" s="895">
        <f t="shared" si="22"/>
        <v>-1</v>
      </c>
      <c r="AS104" s="895">
        <f t="shared" si="22"/>
        <v>-1</v>
      </c>
      <c r="AT104" s="945">
        <f>AT21+AT36+AT101+AT92</f>
        <v>180.75</v>
      </c>
    </row>
    <row r="105" spans="1:263" s="29" customFormat="1" ht="15.75" customHeight="1" x14ac:dyDescent="0.25">
      <c r="A105" s="822"/>
      <c r="B105" s="741"/>
      <c r="C105" s="807"/>
      <c r="D105" s="808"/>
      <c r="E105" s="808"/>
      <c r="F105" s="808"/>
      <c r="G105" s="808"/>
      <c r="H105" s="808"/>
      <c r="I105" s="808"/>
      <c r="J105" s="808"/>
      <c r="K105" s="820"/>
      <c r="L105" s="820"/>
      <c r="M105" s="820"/>
      <c r="N105" s="744"/>
      <c r="O105" s="744"/>
      <c r="P105" s="744"/>
      <c r="Q105" s="744"/>
      <c r="R105" s="744"/>
      <c r="S105" s="744"/>
      <c r="T105" s="744"/>
      <c r="U105" s="744"/>
      <c r="V105" s="743"/>
      <c r="W105" s="743"/>
      <c r="X105" s="743"/>
      <c r="Y105" s="743"/>
      <c r="Z105" s="739"/>
      <c r="AA105" s="739"/>
      <c r="AB105" s="739"/>
      <c r="AC105" s="739"/>
      <c r="AD105" s="739"/>
      <c r="AE105" s="739"/>
      <c r="AF105" s="739"/>
      <c r="AG105" s="739"/>
      <c r="AH105" s="758"/>
      <c r="AI105" s="789"/>
      <c r="AJ105" s="789"/>
      <c r="AK105" s="790"/>
      <c r="AL105" s="790"/>
      <c r="AM105" s="790"/>
      <c r="AN105" s="790"/>
      <c r="AO105" s="790"/>
      <c r="AP105" s="790"/>
      <c r="AQ105" s="790"/>
      <c r="AR105" s="790"/>
      <c r="AS105" s="790"/>
      <c r="AT105" s="946"/>
      <c r="AU105" s="30"/>
    </row>
    <row r="106" spans="1:263" ht="18.75" customHeight="1" x14ac:dyDescent="0.25">
      <c r="A106" s="822" t="s">
        <v>150</v>
      </c>
      <c r="B106" s="802" t="s">
        <v>585</v>
      </c>
      <c r="C106" s="900">
        <f>C10+C12+C104</f>
        <v>7</v>
      </c>
      <c r="D106" s="901">
        <f>D10+D12+D104</f>
        <v>7</v>
      </c>
      <c r="E106" s="902">
        <f>E10++E12+E104</f>
        <v>0</v>
      </c>
      <c r="F106" s="902">
        <f>F104+F12+F10</f>
        <v>0</v>
      </c>
      <c r="G106" s="900">
        <f>G10+G12+G104</f>
        <v>39</v>
      </c>
      <c r="H106" s="900">
        <f>H10+H12+H104</f>
        <v>1</v>
      </c>
      <c r="I106" s="900">
        <f t="shared" ref="I106:J106" si="23">I10+I12+I104</f>
        <v>-3</v>
      </c>
      <c r="J106" s="900">
        <f t="shared" si="23"/>
        <v>-1</v>
      </c>
      <c r="K106" s="900">
        <f>K10+K12+K104</f>
        <v>36</v>
      </c>
      <c r="L106" s="900">
        <f>L10+L12+L104</f>
        <v>0</v>
      </c>
      <c r="M106" s="900">
        <f>M10+M12+M104</f>
        <v>0</v>
      </c>
      <c r="N106" s="903">
        <f>N104</f>
        <v>188.5</v>
      </c>
      <c r="O106" s="903">
        <f t="shared" ref="O106:U106" si="24">O104</f>
        <v>0</v>
      </c>
      <c r="P106" s="903">
        <f t="shared" si="24"/>
        <v>-0.5</v>
      </c>
      <c r="Q106" s="903">
        <f t="shared" si="24"/>
        <v>-1</v>
      </c>
      <c r="R106" s="903">
        <f t="shared" si="24"/>
        <v>-1</v>
      </c>
      <c r="S106" s="903">
        <f t="shared" si="24"/>
        <v>-4</v>
      </c>
      <c r="T106" s="903">
        <f t="shared" si="24"/>
        <v>-1</v>
      </c>
      <c r="U106" s="903">
        <f t="shared" si="24"/>
        <v>-1</v>
      </c>
      <c r="V106" s="903">
        <f>V10+V12+V104</f>
        <v>180</v>
      </c>
      <c r="W106" s="903">
        <f>W10+W12+W104</f>
        <v>2</v>
      </c>
      <c r="X106" s="903">
        <f>X10+X12+X104</f>
        <v>2</v>
      </c>
      <c r="Y106" s="805">
        <f>C106+G106+N106</f>
        <v>234.5</v>
      </c>
      <c r="Z106" s="805">
        <f t="shared" ref="Z106:AD106" si="25">Z10+Z12+Z104</f>
        <v>0</v>
      </c>
      <c r="AA106" s="805">
        <f t="shared" si="25"/>
        <v>1</v>
      </c>
      <c r="AB106" s="805">
        <f t="shared" si="25"/>
        <v>-0.5</v>
      </c>
      <c r="AC106" s="805">
        <f t="shared" si="25"/>
        <v>-1</v>
      </c>
      <c r="AD106" s="805">
        <f t="shared" si="25"/>
        <v>-1</v>
      </c>
      <c r="AE106" s="805">
        <f>AE10+AE12+AE104</f>
        <v>-7</v>
      </c>
      <c r="AF106" s="805">
        <f>AF10+AF12+AF104</f>
        <v>-1</v>
      </c>
      <c r="AG106" s="805">
        <f>AG10+AG12+AG104</f>
        <v>-2</v>
      </c>
      <c r="AH106" s="816">
        <f>AH104+AH12+AH10</f>
        <v>223</v>
      </c>
      <c r="AI106" s="893">
        <f>AI10+AI12+AI104</f>
        <v>2</v>
      </c>
      <c r="AJ106" s="894">
        <f>AJ10+AJ12+AJ104</f>
        <v>2</v>
      </c>
      <c r="AK106" s="904">
        <f>AK10+AK12+AK104</f>
        <v>235.25</v>
      </c>
      <c r="AL106" s="904">
        <f t="shared" ref="AL106:AT106" si="26">AL10+AL12+AL104</f>
        <v>0</v>
      </c>
      <c r="AM106" s="904">
        <f t="shared" si="26"/>
        <v>1</v>
      </c>
      <c r="AN106" s="904">
        <f t="shared" si="26"/>
        <v>-0.5</v>
      </c>
      <c r="AO106" s="904">
        <f t="shared" si="26"/>
        <v>-1</v>
      </c>
      <c r="AP106" s="904">
        <f t="shared" si="26"/>
        <v>-1</v>
      </c>
      <c r="AQ106" s="904">
        <f t="shared" si="26"/>
        <v>-7</v>
      </c>
      <c r="AR106" s="904">
        <f t="shared" si="26"/>
        <v>-1</v>
      </c>
      <c r="AS106" s="904">
        <f t="shared" si="26"/>
        <v>-2</v>
      </c>
      <c r="AT106" s="947">
        <f t="shared" si="26"/>
        <v>223.75</v>
      </c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  <c r="IP106" s="29"/>
      <c r="IQ106" s="29"/>
      <c r="IR106" s="29"/>
      <c r="IS106" s="29"/>
      <c r="IT106" s="29"/>
      <c r="IU106" s="29"/>
      <c r="IV106" s="29"/>
      <c r="IW106" s="29"/>
      <c r="IX106" s="29"/>
      <c r="IY106" s="29"/>
      <c r="IZ106" s="29"/>
      <c r="JA106" s="29"/>
      <c r="JB106" s="29"/>
      <c r="JC106" s="29"/>
    </row>
    <row r="107" spans="1:263" ht="29.25" customHeight="1" x14ac:dyDescent="0.25">
      <c r="A107" s="735"/>
      <c r="B107" s="769"/>
      <c r="C107" s="760"/>
      <c r="D107" s="739"/>
      <c r="E107" s="739"/>
      <c r="F107" s="739"/>
      <c r="G107" s="739"/>
      <c r="H107" s="739"/>
      <c r="I107" s="739"/>
      <c r="J107" s="739"/>
      <c r="K107" s="739"/>
      <c r="L107" s="739"/>
      <c r="M107" s="739"/>
      <c r="N107" s="739"/>
      <c r="O107" s="739"/>
      <c r="P107" s="739"/>
      <c r="Q107" s="739"/>
      <c r="R107" s="739"/>
      <c r="S107" s="739"/>
      <c r="T107" s="739"/>
      <c r="U107" s="739"/>
      <c r="V107" s="739"/>
      <c r="W107" s="739"/>
      <c r="X107" s="739"/>
      <c r="Y107" s="798"/>
      <c r="Z107" s="798"/>
      <c r="AA107" s="798"/>
      <c r="AB107" s="798"/>
      <c r="AC107" s="798"/>
      <c r="AD107" s="798"/>
      <c r="AE107" s="798"/>
      <c r="AF107" s="798"/>
      <c r="AG107" s="798"/>
      <c r="AH107" s="798"/>
      <c r="AI107" s="799"/>
      <c r="AJ107" s="799"/>
      <c r="AK107" s="799"/>
      <c r="AL107" s="799"/>
      <c r="AM107" s="799"/>
      <c r="AN107" s="799"/>
      <c r="AO107" s="799"/>
      <c r="AP107" s="799"/>
      <c r="AQ107" s="799"/>
      <c r="AR107" s="799"/>
      <c r="AS107" s="799"/>
      <c r="AT107" s="799"/>
    </row>
    <row r="108" spans="1:263" ht="13.9" customHeight="1" x14ac:dyDescent="0.25">
      <c r="A108" s="735"/>
      <c r="B108" s="1975" t="s">
        <v>1322</v>
      </c>
      <c r="C108" s="1975"/>
      <c r="D108" s="1975"/>
      <c r="E108" s="1975"/>
      <c r="F108" s="1975"/>
      <c r="G108" s="1975"/>
      <c r="H108" s="1975"/>
      <c r="I108" s="1975"/>
      <c r="J108" s="1975"/>
      <c r="K108" s="1975"/>
      <c r="L108" s="1975"/>
      <c r="M108" s="1975"/>
      <c r="N108" s="1975"/>
      <c r="O108" s="1975"/>
      <c r="P108" s="1975"/>
      <c r="Q108" s="1975"/>
      <c r="R108" s="1975"/>
      <c r="S108" s="1975"/>
      <c r="T108" s="1975"/>
      <c r="U108" s="1975"/>
      <c r="V108" s="1975"/>
      <c r="W108" s="1975"/>
      <c r="X108" s="1975"/>
      <c r="Y108" s="1975"/>
      <c r="Z108" s="1975"/>
      <c r="AA108" s="1975"/>
      <c r="AB108" s="1975"/>
      <c r="AC108" s="1975"/>
      <c r="AD108" s="1975"/>
      <c r="AE108" s="1975"/>
      <c r="AF108" s="1975"/>
      <c r="AG108" s="1975"/>
      <c r="AH108" s="1975"/>
      <c r="AI108" s="1975"/>
      <c r="AJ108" s="1975"/>
      <c r="AK108" s="1975"/>
      <c r="AL108" s="1975"/>
      <c r="AM108" s="1975"/>
      <c r="AN108" s="1975"/>
      <c r="AO108" s="1975"/>
      <c r="AP108" s="1975"/>
      <c r="AQ108" s="1975"/>
      <c r="AR108" s="1975"/>
      <c r="AS108" s="1975"/>
      <c r="AT108" s="1975"/>
    </row>
    <row r="109" spans="1:263" ht="13.9" customHeight="1" x14ac:dyDescent="0.25">
      <c r="A109" s="735"/>
      <c r="B109" s="1976"/>
      <c r="C109" s="1976"/>
      <c r="D109" s="1976"/>
      <c r="E109" s="1976"/>
      <c r="F109" s="1976"/>
      <c r="G109" s="1976"/>
      <c r="H109" s="1976"/>
      <c r="I109" s="1976"/>
      <c r="J109" s="1976"/>
      <c r="K109" s="1976"/>
      <c r="L109" s="1976"/>
      <c r="M109" s="1976"/>
      <c r="N109" s="1976"/>
      <c r="O109" s="1976"/>
      <c r="P109" s="1976"/>
      <c r="Q109" s="1976"/>
      <c r="R109" s="1976"/>
      <c r="S109" s="1976"/>
      <c r="T109" s="1976"/>
      <c r="U109" s="1976"/>
      <c r="V109" s="1976"/>
      <c r="W109" s="1976"/>
      <c r="X109" s="1976"/>
      <c r="Y109" s="1976"/>
      <c r="Z109" s="1976"/>
      <c r="AA109" s="1976"/>
      <c r="AB109" s="1976"/>
      <c r="AC109" s="1976"/>
      <c r="AD109" s="1976"/>
      <c r="AE109" s="1976"/>
      <c r="AF109" s="1976"/>
      <c r="AG109" s="1976"/>
      <c r="AH109" s="1976"/>
      <c r="AI109" s="1976"/>
      <c r="AJ109" s="1976"/>
      <c r="AK109" s="1976"/>
      <c r="AL109" s="1976"/>
      <c r="AM109" s="1976"/>
      <c r="AN109" s="1976"/>
      <c r="AO109" s="1976"/>
      <c r="AP109" s="1976"/>
      <c r="AQ109" s="1976"/>
      <c r="AR109" s="1976"/>
      <c r="AS109" s="1976"/>
      <c r="AT109" s="1976"/>
    </row>
    <row r="110" spans="1:263" x14ac:dyDescent="0.25">
      <c r="A110" s="735"/>
      <c r="B110" s="800" t="s">
        <v>274</v>
      </c>
      <c r="C110" s="735"/>
      <c r="D110" s="735"/>
      <c r="E110" s="735"/>
      <c r="F110" s="735"/>
      <c r="G110" s="735"/>
      <c r="H110" s="735"/>
      <c r="I110" s="735"/>
      <c r="J110" s="735"/>
      <c r="K110" s="735"/>
      <c r="L110" s="735"/>
      <c r="M110" s="735"/>
      <c r="N110" s="735"/>
      <c r="O110" s="735"/>
      <c r="P110" s="735"/>
      <c r="Q110" s="735"/>
      <c r="R110" s="735"/>
      <c r="S110" s="735"/>
      <c r="T110" s="735"/>
      <c r="U110" s="735"/>
      <c r="V110" s="735"/>
      <c r="W110" s="735"/>
      <c r="X110" s="735"/>
      <c r="Y110" s="735"/>
      <c r="Z110" s="735"/>
      <c r="AA110" s="735"/>
      <c r="AB110" s="735"/>
      <c r="AC110" s="735"/>
      <c r="AD110" s="735"/>
      <c r="AE110" s="735"/>
      <c r="AF110" s="735"/>
      <c r="AG110" s="735"/>
      <c r="AH110" s="735"/>
      <c r="AI110" s="735"/>
      <c r="AJ110" s="735"/>
      <c r="AK110" s="735"/>
      <c r="AL110" s="735"/>
      <c r="AM110" s="735"/>
      <c r="AN110" s="735"/>
      <c r="AO110" s="735"/>
      <c r="AP110" s="735"/>
      <c r="AQ110" s="735"/>
      <c r="AR110" s="735"/>
      <c r="AS110" s="735"/>
      <c r="AT110" s="735"/>
    </row>
    <row r="111" spans="1:263" x14ac:dyDescent="0.25">
      <c r="A111" s="735"/>
      <c r="B111" s="800"/>
      <c r="C111" s="735"/>
      <c r="D111" s="735"/>
      <c r="E111" s="735"/>
      <c r="F111" s="735"/>
      <c r="G111" s="735"/>
      <c r="H111" s="735"/>
      <c r="I111" s="735"/>
      <c r="J111" s="735"/>
      <c r="K111" s="735"/>
      <c r="L111" s="735"/>
      <c r="M111" s="735"/>
      <c r="N111" s="735"/>
      <c r="O111" s="735"/>
      <c r="P111" s="735"/>
      <c r="Q111" s="735"/>
      <c r="R111" s="735"/>
      <c r="S111" s="735"/>
      <c r="T111" s="735"/>
      <c r="U111" s="735"/>
      <c r="V111" s="735"/>
      <c r="W111" s="735"/>
      <c r="X111" s="735"/>
      <c r="Y111" s="735"/>
      <c r="Z111" s="735"/>
      <c r="AA111" s="735"/>
      <c r="AB111" s="735"/>
      <c r="AC111" s="735"/>
      <c r="AD111" s="735"/>
      <c r="AE111" s="735"/>
      <c r="AF111" s="735"/>
      <c r="AG111" s="735"/>
      <c r="AH111" s="735"/>
      <c r="AI111" s="735"/>
      <c r="AJ111" s="735"/>
      <c r="AK111" s="735"/>
      <c r="AL111" s="735"/>
      <c r="AM111" s="735"/>
      <c r="AN111" s="735"/>
      <c r="AO111" s="735"/>
      <c r="AP111" s="735"/>
      <c r="AQ111" s="735"/>
      <c r="AR111" s="735"/>
      <c r="AS111" s="735"/>
      <c r="AT111" s="735"/>
    </row>
  </sheetData>
  <mergeCells count="29">
    <mergeCell ref="A1:AT1"/>
    <mergeCell ref="A2:AT2"/>
    <mergeCell ref="A3:AT3"/>
    <mergeCell ref="G5:K5"/>
    <mergeCell ref="L5:M5"/>
    <mergeCell ref="N5:V5"/>
    <mergeCell ref="Y5:AH5"/>
    <mergeCell ref="AI5:AJ5"/>
    <mergeCell ref="AK5:AT5"/>
    <mergeCell ref="A5:A8"/>
    <mergeCell ref="C5:D5"/>
    <mergeCell ref="E5:F5"/>
    <mergeCell ref="W5:X5"/>
    <mergeCell ref="B6:B8"/>
    <mergeCell ref="C6:F6"/>
    <mergeCell ref="B108:AT108"/>
    <mergeCell ref="B109:AT109"/>
    <mergeCell ref="AK6:AT7"/>
    <mergeCell ref="G7:K7"/>
    <mergeCell ref="L7:M7"/>
    <mergeCell ref="N7:V7"/>
    <mergeCell ref="Y7:AH7"/>
    <mergeCell ref="AI7:AJ7"/>
    <mergeCell ref="E7:F7"/>
    <mergeCell ref="C7:D7"/>
    <mergeCell ref="W7:X7"/>
    <mergeCell ref="G6:M6"/>
    <mergeCell ref="N6:X6"/>
    <mergeCell ref="Y6:AJ6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9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X25" sqref="X25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3" customWidth="1"/>
    <col min="3" max="3" width="6.42578125" style="17" customWidth="1"/>
    <col min="4" max="4" width="5.5703125" style="17" customWidth="1"/>
    <col min="5" max="5" width="4.7109375" style="17" customWidth="1"/>
    <col min="6" max="6" width="5.42578125" style="17" customWidth="1"/>
    <col min="7" max="7" width="4" style="17" customWidth="1"/>
    <col min="8" max="8" width="5.7109375" style="17" customWidth="1"/>
    <col min="9" max="9" width="4" style="17" customWidth="1"/>
    <col min="10" max="10" width="5.7109375" style="17" customWidth="1"/>
    <col min="11" max="11" width="7.28515625" style="17" customWidth="1"/>
    <col min="12" max="12" width="6.7109375" style="17" customWidth="1"/>
    <col min="13" max="13" width="5.140625" style="17" customWidth="1"/>
    <col min="14" max="14" width="5.7109375" style="17" customWidth="1"/>
    <col min="15" max="16" width="6.7109375" style="17" customWidth="1"/>
    <col min="17" max="17" width="6.85546875" style="17" customWidth="1"/>
    <col min="18" max="18" width="6.5703125" style="17" customWidth="1"/>
    <col min="19" max="19" width="7.140625" style="17" customWidth="1"/>
    <col min="20" max="20" width="7.5703125" style="17" customWidth="1"/>
    <col min="21" max="16384" width="9.140625" style="16"/>
  </cols>
  <sheetData>
    <row r="1" spans="1:21" ht="15.75" customHeight="1" x14ac:dyDescent="0.25">
      <c r="A1" s="1992" t="s">
        <v>1105</v>
      </c>
      <c r="B1" s="1992"/>
      <c r="C1" s="1992"/>
      <c r="D1" s="1992"/>
      <c r="E1" s="1992"/>
      <c r="F1" s="1992"/>
      <c r="G1" s="1992"/>
      <c r="H1" s="1992"/>
      <c r="I1" s="1992"/>
      <c r="J1" s="1992"/>
      <c r="K1" s="1992"/>
      <c r="L1" s="1992"/>
      <c r="M1" s="1992"/>
      <c r="N1" s="1992"/>
      <c r="O1" s="1992"/>
      <c r="P1" s="1992"/>
      <c r="Q1" s="1992"/>
      <c r="R1" s="1992"/>
      <c r="S1" s="1992"/>
      <c r="T1" s="1992"/>
    </row>
    <row r="2" spans="1:21" ht="15.75" customHeight="1" x14ac:dyDescent="0.25">
      <c r="A2" s="1993" t="s">
        <v>54</v>
      </c>
      <c r="B2" s="1993"/>
      <c r="C2" s="1993"/>
      <c r="D2" s="1993"/>
      <c r="E2" s="1993"/>
      <c r="F2" s="1993"/>
      <c r="G2" s="1993"/>
      <c r="H2" s="1993"/>
      <c r="I2" s="1993"/>
      <c r="J2" s="1993"/>
      <c r="K2" s="1993"/>
      <c r="L2" s="1993"/>
      <c r="M2" s="1993"/>
      <c r="N2" s="1993"/>
      <c r="O2" s="1993"/>
      <c r="P2" s="1993"/>
      <c r="Q2" s="1993"/>
      <c r="R2" s="1993"/>
      <c r="S2" s="1993"/>
      <c r="T2" s="1993"/>
    </row>
    <row r="3" spans="1:21" ht="15.75" customHeight="1" x14ac:dyDescent="0.25">
      <c r="A3" s="1993" t="s">
        <v>1051</v>
      </c>
      <c r="B3" s="1993"/>
      <c r="C3" s="1993"/>
      <c r="D3" s="1993"/>
      <c r="E3" s="1993"/>
      <c r="F3" s="1993"/>
      <c r="G3" s="1993"/>
      <c r="H3" s="1993"/>
      <c r="I3" s="1993"/>
      <c r="J3" s="1993"/>
      <c r="K3" s="1993"/>
      <c r="L3" s="1993"/>
      <c r="M3" s="1993"/>
      <c r="N3" s="1993"/>
      <c r="O3" s="1993"/>
      <c r="P3" s="1993"/>
      <c r="Q3" s="1993"/>
      <c r="R3" s="1993"/>
      <c r="S3" s="1993"/>
      <c r="T3" s="1993"/>
    </row>
    <row r="4" spans="1:21" ht="15.75" customHeight="1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 t="s">
        <v>643</v>
      </c>
    </row>
    <row r="5" spans="1:21" ht="27.75" customHeight="1" x14ac:dyDescent="0.25">
      <c r="A5" s="1991" t="s">
        <v>70</v>
      </c>
      <c r="B5" s="39" t="s">
        <v>57</v>
      </c>
      <c r="C5" s="1987" t="s">
        <v>58</v>
      </c>
      <c r="D5" s="1987"/>
      <c r="E5" s="1987" t="s">
        <v>59</v>
      </c>
      <c r="F5" s="1987"/>
      <c r="G5" s="1987" t="s">
        <v>60</v>
      </c>
      <c r="H5" s="1987"/>
      <c r="I5" s="1988" t="s">
        <v>461</v>
      </c>
      <c r="J5" s="1988"/>
      <c r="K5" s="1987" t="s">
        <v>462</v>
      </c>
      <c r="L5" s="1987"/>
      <c r="M5" s="1987" t="s">
        <v>463</v>
      </c>
      <c r="N5" s="1988"/>
      <c r="O5" s="1989" t="s">
        <v>580</v>
      </c>
      <c r="P5" s="1989"/>
      <c r="Q5" s="1987" t="s">
        <v>588</v>
      </c>
      <c r="R5" s="1987"/>
      <c r="S5" s="1987" t="s">
        <v>589</v>
      </c>
      <c r="T5" s="1987"/>
    </row>
    <row r="6" spans="1:21" s="4" customFormat="1" ht="30.75" customHeight="1" x14ac:dyDescent="0.2">
      <c r="A6" s="1991"/>
      <c r="B6" s="1943" t="s">
        <v>644</v>
      </c>
      <c r="C6" s="1983" t="s">
        <v>645</v>
      </c>
      <c r="D6" s="1983"/>
      <c r="E6" s="1983"/>
      <c r="F6" s="1983"/>
      <c r="G6" s="1983" t="s">
        <v>646</v>
      </c>
      <c r="H6" s="1983"/>
      <c r="I6" s="1983"/>
      <c r="J6" s="1983"/>
      <c r="K6" s="1984" t="s">
        <v>647</v>
      </c>
      <c r="L6" s="1984"/>
      <c r="M6" s="1984"/>
      <c r="N6" s="1984"/>
      <c r="O6" s="1984" t="s">
        <v>518</v>
      </c>
      <c r="P6" s="1984"/>
      <c r="Q6" s="1984"/>
      <c r="R6" s="1984"/>
      <c r="S6" s="1977" t="s">
        <v>648</v>
      </c>
      <c r="T6" s="1977"/>
    </row>
    <row r="7" spans="1:21" s="4" customFormat="1" ht="40.5" customHeight="1" x14ac:dyDescent="0.2">
      <c r="A7" s="1991"/>
      <c r="B7" s="1943"/>
      <c r="C7" s="1979" t="s">
        <v>649</v>
      </c>
      <c r="D7" s="1979"/>
      <c r="E7" s="1981" t="s">
        <v>650</v>
      </c>
      <c r="F7" s="1981"/>
      <c r="G7" s="1979" t="s">
        <v>651</v>
      </c>
      <c r="H7" s="1979"/>
      <c r="I7" s="1979" t="s">
        <v>650</v>
      </c>
      <c r="J7" s="1979"/>
      <c r="K7" s="1980" t="s">
        <v>651</v>
      </c>
      <c r="L7" s="1980"/>
      <c r="M7" s="1979" t="s">
        <v>650</v>
      </c>
      <c r="N7" s="1982"/>
      <c r="O7" s="1980" t="s">
        <v>651</v>
      </c>
      <c r="P7" s="1980"/>
      <c r="Q7" s="1980" t="s">
        <v>652</v>
      </c>
      <c r="R7" s="1980"/>
      <c r="S7" s="1977"/>
      <c r="T7" s="1977"/>
    </row>
    <row r="8" spans="1:21" s="4" customFormat="1" ht="27" customHeight="1" x14ac:dyDescent="0.2">
      <c r="A8" s="1991"/>
      <c r="B8" s="1943"/>
      <c r="C8" s="40">
        <v>42736</v>
      </c>
      <c r="D8" s="40">
        <v>43100</v>
      </c>
      <c r="E8" s="40">
        <v>42736</v>
      </c>
      <c r="F8" s="40">
        <v>43100</v>
      </c>
      <c r="G8" s="40">
        <v>42736</v>
      </c>
      <c r="H8" s="40">
        <v>43100</v>
      </c>
      <c r="I8" s="40">
        <v>42736</v>
      </c>
      <c r="J8" s="40">
        <v>43100</v>
      </c>
      <c r="K8" s="40">
        <v>42736</v>
      </c>
      <c r="L8" s="40">
        <v>43100</v>
      </c>
      <c r="M8" s="40">
        <v>42736</v>
      </c>
      <c r="N8" s="40">
        <v>43100</v>
      </c>
      <c r="O8" s="40">
        <v>42736</v>
      </c>
      <c r="P8" s="40">
        <v>43100</v>
      </c>
      <c r="Q8" s="40">
        <v>42736</v>
      </c>
      <c r="R8" s="40">
        <v>43100</v>
      </c>
      <c r="S8" s="40">
        <v>42736</v>
      </c>
      <c r="T8" s="40">
        <v>43100</v>
      </c>
    </row>
    <row r="9" spans="1:21" s="4" customFormat="1" ht="13.9" customHeight="1" x14ac:dyDescent="0.25">
      <c r="A9" s="41"/>
      <c r="B9" s="2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1" s="4" customFormat="1" ht="13.9" customHeight="1" x14ac:dyDescent="0.25">
      <c r="A10" s="722" t="s">
        <v>470</v>
      </c>
      <c r="B10" s="723" t="s">
        <v>1073</v>
      </c>
      <c r="C10" s="724">
        <v>6</v>
      </c>
      <c r="D10" s="724">
        <f>C10</f>
        <v>6</v>
      </c>
      <c r="E10" s="724"/>
      <c r="F10" s="724">
        <f>+E10</f>
        <v>0</v>
      </c>
      <c r="G10" s="725">
        <v>2</v>
      </c>
      <c r="H10" s="725" t="s">
        <v>653</v>
      </c>
      <c r="I10" s="725"/>
      <c r="J10" s="725"/>
      <c r="K10" s="725" t="s">
        <v>549</v>
      </c>
      <c r="L10" s="725" t="s">
        <v>549</v>
      </c>
      <c r="M10" s="725" t="s">
        <v>549</v>
      </c>
      <c r="N10" s="725" t="s">
        <v>549</v>
      </c>
      <c r="O10" s="724">
        <f>C10+G10</f>
        <v>8</v>
      </c>
      <c r="P10" s="724">
        <f>D10+H10</f>
        <v>8</v>
      </c>
      <c r="Q10" s="724">
        <v>0</v>
      </c>
      <c r="R10" s="724">
        <f>Q10</f>
        <v>0</v>
      </c>
      <c r="S10" s="726">
        <f>C10+E10/2+I10/2+M10/2+G10+K10</f>
        <v>8</v>
      </c>
      <c r="T10" s="726">
        <f>S10</f>
        <v>8</v>
      </c>
    </row>
    <row r="11" spans="1:21" s="4" customFormat="1" ht="13.9" customHeight="1" x14ac:dyDescent="0.25">
      <c r="A11" s="722"/>
      <c r="B11" s="727"/>
      <c r="C11" s="728"/>
      <c r="D11" s="729"/>
      <c r="E11" s="729"/>
      <c r="F11" s="729"/>
      <c r="G11" s="729"/>
      <c r="H11" s="729"/>
      <c r="I11" s="729"/>
      <c r="J11" s="729"/>
      <c r="K11" s="729"/>
      <c r="L11" s="729"/>
      <c r="M11" s="729"/>
      <c r="N11" s="729"/>
      <c r="O11" s="729"/>
      <c r="P11" s="729"/>
      <c r="Q11" s="729"/>
      <c r="R11" s="729"/>
      <c r="S11" s="729"/>
      <c r="T11" s="726"/>
    </row>
    <row r="12" spans="1:21" s="17" customFormat="1" ht="14.45" customHeight="1" x14ac:dyDescent="0.25">
      <c r="A12" s="730" t="s">
        <v>478</v>
      </c>
      <c r="B12" s="802" t="s">
        <v>654</v>
      </c>
      <c r="C12" s="803">
        <v>3</v>
      </c>
      <c r="D12" s="804">
        <f>C12</f>
        <v>3</v>
      </c>
      <c r="E12" s="804"/>
      <c r="F12" s="804"/>
      <c r="G12" s="804">
        <v>37</v>
      </c>
      <c r="H12" s="804">
        <f>G12</f>
        <v>37</v>
      </c>
      <c r="I12" s="804"/>
      <c r="J12" s="804"/>
      <c r="K12" s="804">
        <v>0</v>
      </c>
      <c r="L12" s="804">
        <v>0</v>
      </c>
      <c r="M12" s="804">
        <v>0</v>
      </c>
      <c r="N12" s="804">
        <v>0</v>
      </c>
      <c r="O12" s="804">
        <f>C12+G12+K12</f>
        <v>40</v>
      </c>
      <c r="P12" s="804">
        <f>SUM(O12:O12)</f>
        <v>40</v>
      </c>
      <c r="Q12" s="804">
        <v>0</v>
      </c>
      <c r="R12" s="804">
        <v>0</v>
      </c>
      <c r="S12" s="805">
        <f>O12</f>
        <v>40</v>
      </c>
      <c r="T12" s="817">
        <f t="shared" ref="T12" si="0">S12</f>
        <v>40</v>
      </c>
    </row>
    <row r="13" spans="1:21" s="17" customFormat="1" ht="14.45" customHeight="1" x14ac:dyDescent="0.25">
      <c r="A13" s="730"/>
      <c r="B13" s="735"/>
      <c r="C13" s="735"/>
      <c r="D13" s="735"/>
      <c r="E13" s="735"/>
      <c r="F13" s="735"/>
      <c r="G13" s="735"/>
      <c r="H13" s="735"/>
      <c r="I13" s="735"/>
      <c r="J13" s="735"/>
      <c r="K13" s="735"/>
      <c r="L13" s="735"/>
      <c r="M13" s="735"/>
      <c r="N13" s="735"/>
      <c r="O13" s="735"/>
      <c r="P13" s="735"/>
      <c r="Q13" s="735"/>
      <c r="R13" s="735"/>
      <c r="S13" s="735"/>
      <c r="T13" s="735"/>
    </row>
    <row r="14" spans="1:21" ht="15.75" customHeight="1" x14ac:dyDescent="0.25">
      <c r="A14" s="730"/>
      <c r="B14" s="736"/>
      <c r="C14" s="737"/>
      <c r="D14" s="738"/>
      <c r="E14" s="738"/>
      <c r="F14" s="738"/>
      <c r="G14" s="738"/>
      <c r="H14" s="739"/>
      <c r="I14" s="739"/>
      <c r="J14" s="739"/>
      <c r="K14" s="739"/>
      <c r="L14" s="739"/>
      <c r="M14" s="739"/>
      <c r="N14" s="739"/>
      <c r="O14" s="739"/>
      <c r="P14" s="740"/>
      <c r="Q14" s="740"/>
      <c r="R14" s="740"/>
      <c r="S14" s="740"/>
      <c r="T14" s="740"/>
    </row>
    <row r="15" spans="1:21" s="17" customFormat="1" ht="14.45" customHeight="1" x14ac:dyDescent="0.25">
      <c r="A15" s="819" t="s">
        <v>479</v>
      </c>
      <c r="B15" s="806" t="s">
        <v>655</v>
      </c>
      <c r="C15" s="807"/>
      <c r="D15" s="808"/>
      <c r="E15" s="808"/>
      <c r="F15" s="808"/>
      <c r="G15" s="808"/>
      <c r="H15" s="820"/>
      <c r="I15" s="820"/>
      <c r="J15" s="820"/>
      <c r="K15" s="820"/>
      <c r="L15" s="820"/>
      <c r="M15" s="820"/>
      <c r="N15" s="820"/>
      <c r="O15" s="820"/>
      <c r="P15" s="821"/>
      <c r="Q15" s="821"/>
      <c r="R15" s="821"/>
      <c r="S15" s="821"/>
      <c r="T15" s="821"/>
    </row>
    <row r="16" spans="1:21" s="17" customFormat="1" ht="14.45" customHeight="1" x14ac:dyDescent="0.25">
      <c r="A16" s="819" t="s">
        <v>480</v>
      </c>
      <c r="B16" s="810" t="s">
        <v>1294</v>
      </c>
      <c r="C16" s="818"/>
      <c r="D16" s="812"/>
      <c r="E16" s="812"/>
      <c r="F16" s="812"/>
      <c r="G16" s="812"/>
      <c r="H16" s="812"/>
      <c r="I16" s="812"/>
      <c r="J16" s="812"/>
      <c r="K16" s="812">
        <v>22.5</v>
      </c>
      <c r="L16" s="804">
        <f>K16</f>
        <v>22.5</v>
      </c>
      <c r="M16" s="812"/>
      <c r="N16" s="812"/>
      <c r="O16" s="804">
        <f t="shared" ref="O16:P20" si="1">C16+G16+K16</f>
        <v>22.5</v>
      </c>
      <c r="P16" s="804">
        <f t="shared" si="1"/>
        <v>22.5</v>
      </c>
      <c r="Q16" s="804"/>
      <c r="R16" s="804"/>
      <c r="S16" s="804">
        <f t="shared" ref="S16:T19" si="2">O16+Q16/2</f>
        <v>22.5</v>
      </c>
      <c r="T16" s="804">
        <f t="shared" si="2"/>
        <v>22.5</v>
      </c>
      <c r="U16" s="555"/>
    </row>
    <row r="17" spans="1:23" s="17" customFormat="1" ht="14.45" customHeight="1" x14ac:dyDescent="0.25">
      <c r="A17" s="819" t="s">
        <v>481</v>
      </c>
      <c r="B17" s="810" t="s">
        <v>1296</v>
      </c>
      <c r="C17" s="811"/>
      <c r="D17" s="812"/>
      <c r="E17" s="812"/>
      <c r="F17" s="812"/>
      <c r="G17" s="812"/>
      <c r="H17" s="812"/>
      <c r="I17" s="812"/>
      <c r="J17" s="812"/>
      <c r="K17" s="812">
        <v>26</v>
      </c>
      <c r="L17" s="804">
        <f>K17</f>
        <v>26</v>
      </c>
      <c r="M17" s="812"/>
      <c r="N17" s="812"/>
      <c r="O17" s="804">
        <f t="shared" si="1"/>
        <v>26</v>
      </c>
      <c r="P17" s="804">
        <f t="shared" si="1"/>
        <v>26</v>
      </c>
      <c r="Q17" s="804"/>
      <c r="R17" s="804"/>
      <c r="S17" s="804">
        <f t="shared" si="2"/>
        <v>26</v>
      </c>
      <c r="T17" s="804">
        <f t="shared" si="2"/>
        <v>26</v>
      </c>
    </row>
    <row r="18" spans="1:23" s="17" customFormat="1" ht="14.45" customHeight="1" x14ac:dyDescent="0.25">
      <c r="A18" s="819" t="s">
        <v>482</v>
      </c>
      <c r="B18" s="810" t="s">
        <v>911</v>
      </c>
      <c r="C18" s="811"/>
      <c r="D18" s="812"/>
      <c r="E18" s="812"/>
      <c r="F18" s="812"/>
      <c r="G18" s="812"/>
      <c r="H18" s="812"/>
      <c r="I18" s="812"/>
      <c r="J18" s="812"/>
      <c r="K18" s="812">
        <v>9</v>
      </c>
      <c r="L18" s="804">
        <f>K18</f>
        <v>9</v>
      </c>
      <c r="M18" s="812"/>
      <c r="N18" s="812"/>
      <c r="O18" s="804">
        <f t="shared" si="1"/>
        <v>9</v>
      </c>
      <c r="P18" s="804">
        <f t="shared" si="1"/>
        <v>9</v>
      </c>
      <c r="Q18" s="804"/>
      <c r="R18" s="804"/>
      <c r="S18" s="804">
        <f t="shared" si="2"/>
        <v>9</v>
      </c>
      <c r="T18" s="804">
        <f t="shared" si="2"/>
        <v>9</v>
      </c>
    </row>
    <row r="19" spans="1:23" s="17" customFormat="1" ht="14.45" customHeight="1" x14ac:dyDescent="0.25">
      <c r="A19" s="819" t="s">
        <v>483</v>
      </c>
      <c r="B19" s="810" t="s">
        <v>1295</v>
      </c>
      <c r="C19" s="811"/>
      <c r="D19" s="812"/>
      <c r="E19" s="812"/>
      <c r="F19" s="812"/>
      <c r="G19" s="812"/>
      <c r="H19" s="812"/>
      <c r="I19" s="812"/>
      <c r="J19" s="812"/>
      <c r="K19" s="812">
        <v>11</v>
      </c>
      <c r="L19" s="804">
        <f>K19</f>
        <v>11</v>
      </c>
      <c r="M19" s="812"/>
      <c r="N19" s="812"/>
      <c r="O19" s="804">
        <f t="shared" si="1"/>
        <v>11</v>
      </c>
      <c r="P19" s="804">
        <f t="shared" si="1"/>
        <v>11</v>
      </c>
      <c r="Q19" s="804"/>
      <c r="R19" s="804"/>
      <c r="S19" s="804">
        <f t="shared" si="2"/>
        <v>11</v>
      </c>
      <c r="T19" s="804">
        <f t="shared" si="2"/>
        <v>11</v>
      </c>
    </row>
    <row r="20" spans="1:23" s="17" customFormat="1" ht="14.45" customHeight="1" x14ac:dyDescent="0.25">
      <c r="A20" s="819" t="s">
        <v>520</v>
      </c>
      <c r="B20" s="810" t="s">
        <v>1297</v>
      </c>
      <c r="C20" s="811"/>
      <c r="D20" s="812"/>
      <c r="E20" s="812"/>
      <c r="F20" s="812"/>
      <c r="G20" s="812"/>
      <c r="H20" s="812"/>
      <c r="I20" s="812"/>
      <c r="J20" s="812"/>
      <c r="K20" s="812">
        <v>7</v>
      </c>
      <c r="L20" s="804">
        <f>K20</f>
        <v>7</v>
      </c>
      <c r="M20" s="812"/>
      <c r="N20" s="812"/>
      <c r="O20" s="804">
        <f t="shared" si="1"/>
        <v>7</v>
      </c>
      <c r="P20" s="804">
        <f t="shared" si="1"/>
        <v>7</v>
      </c>
      <c r="Q20" s="804"/>
      <c r="R20" s="804"/>
      <c r="S20" s="804">
        <v>3</v>
      </c>
      <c r="T20" s="804">
        <f>P20+R20/2</f>
        <v>7</v>
      </c>
    </row>
    <row r="21" spans="1:23" s="17" customFormat="1" ht="14.45" customHeight="1" x14ac:dyDescent="0.25">
      <c r="A21" s="819" t="s">
        <v>522</v>
      </c>
      <c r="B21" s="802" t="s">
        <v>656</v>
      </c>
      <c r="C21" s="803"/>
      <c r="D21" s="815"/>
      <c r="E21" s="815"/>
      <c r="F21" s="815"/>
      <c r="G21" s="815"/>
      <c r="H21" s="812"/>
      <c r="I21" s="812"/>
      <c r="J21" s="812"/>
      <c r="K21" s="804">
        <f>SUM(K16:K20)</f>
        <v>75.5</v>
      </c>
      <c r="L21" s="804">
        <f>SUM(L16:L20)</f>
        <v>75.5</v>
      </c>
      <c r="M21" s="804">
        <v>0</v>
      </c>
      <c r="N21" s="804">
        <v>0</v>
      </c>
      <c r="O21" s="804">
        <f>C21+G21+K21</f>
        <v>75.5</v>
      </c>
      <c r="P21" s="804">
        <f>SUM(P16:P20)</f>
        <v>75.5</v>
      </c>
      <c r="Q21" s="804">
        <v>0</v>
      </c>
      <c r="R21" s="804">
        <v>0</v>
      </c>
      <c r="S21" s="816">
        <f>O21+Q21/2</f>
        <v>75.5</v>
      </c>
      <c r="T21" s="804">
        <f>SUM(T16:T20)</f>
        <v>75.5</v>
      </c>
      <c r="U21" s="518"/>
    </row>
    <row r="22" spans="1:23" s="17" customFormat="1" ht="13.5" customHeight="1" x14ac:dyDescent="0.25">
      <c r="A22" s="730"/>
      <c r="B22" s="750"/>
      <c r="C22" s="751"/>
      <c r="D22" s="752"/>
      <c r="E22" s="752"/>
      <c r="F22" s="752"/>
      <c r="G22" s="752"/>
      <c r="H22" s="753"/>
      <c r="I22" s="753"/>
      <c r="J22" s="753"/>
      <c r="K22" s="753"/>
      <c r="L22" s="753"/>
      <c r="M22" s="753"/>
      <c r="N22" s="753"/>
      <c r="O22" s="753"/>
      <c r="P22" s="753"/>
      <c r="Q22" s="753"/>
      <c r="R22" s="753"/>
      <c r="S22" s="753"/>
      <c r="T22" s="753"/>
    </row>
    <row r="23" spans="1:23" ht="12.75" customHeight="1" x14ac:dyDescent="0.25">
      <c r="A23" s="730"/>
      <c r="B23" s="736"/>
      <c r="C23" s="737"/>
      <c r="D23" s="738"/>
      <c r="E23" s="738"/>
      <c r="F23" s="738"/>
      <c r="G23" s="738"/>
      <c r="H23" s="754"/>
      <c r="I23" s="754"/>
      <c r="J23" s="754"/>
      <c r="K23" s="754"/>
      <c r="L23" s="739"/>
      <c r="M23" s="739"/>
      <c r="N23" s="739"/>
      <c r="O23" s="739"/>
      <c r="P23" s="739"/>
      <c r="Q23" s="739"/>
      <c r="R23" s="739"/>
      <c r="S23" s="739"/>
      <c r="T23" s="739"/>
    </row>
    <row r="24" spans="1:23" s="17" customFormat="1" ht="27" customHeight="1" x14ac:dyDescent="0.25">
      <c r="A24" s="730" t="s">
        <v>523</v>
      </c>
      <c r="B24" s="806" t="s">
        <v>1298</v>
      </c>
      <c r="C24" s="807"/>
      <c r="D24" s="808"/>
      <c r="E24" s="808"/>
      <c r="F24" s="808"/>
      <c r="G24" s="808"/>
      <c r="H24" s="808"/>
      <c r="I24" s="808"/>
      <c r="J24" s="808"/>
      <c r="K24" s="808"/>
      <c r="L24" s="808"/>
      <c r="M24" s="808"/>
      <c r="N24" s="808"/>
      <c r="O24" s="809"/>
      <c r="P24" s="809"/>
      <c r="Q24" s="809"/>
      <c r="R24" s="809"/>
      <c r="S24" s="809"/>
      <c r="T24" s="808"/>
    </row>
    <row r="25" spans="1:23" s="17" customFormat="1" ht="27.75" customHeight="1" x14ac:dyDescent="0.25">
      <c r="A25" s="730" t="s">
        <v>524</v>
      </c>
      <c r="B25" s="810" t="s">
        <v>1085</v>
      </c>
      <c r="C25" s="811"/>
      <c r="D25" s="812"/>
      <c r="E25" s="812"/>
      <c r="F25" s="812"/>
      <c r="G25" s="812"/>
      <c r="H25" s="804"/>
      <c r="I25" s="804"/>
      <c r="J25" s="804"/>
      <c r="K25" s="812">
        <v>8</v>
      </c>
      <c r="L25" s="804">
        <f>K25</f>
        <v>8</v>
      </c>
      <c r="M25" s="812"/>
      <c r="N25" s="812"/>
      <c r="O25" s="804">
        <f>C25+G25+K25</f>
        <v>8</v>
      </c>
      <c r="P25" s="804">
        <f>D25+H25+L25</f>
        <v>8</v>
      </c>
      <c r="Q25" s="804"/>
      <c r="R25" s="804"/>
      <c r="S25" s="804">
        <f t="shared" ref="S25:S36" si="3">C25+G25+K25+M25/2</f>
        <v>8</v>
      </c>
      <c r="T25" s="804">
        <f t="shared" ref="T25:T36" si="4">D25+H25+L25+N25/2</f>
        <v>8</v>
      </c>
      <c r="U25" s="26"/>
    </row>
    <row r="26" spans="1:23" s="17" customFormat="1" ht="14.45" customHeight="1" x14ac:dyDescent="0.25">
      <c r="A26" s="730" t="s">
        <v>525</v>
      </c>
      <c r="B26" s="810" t="s">
        <v>657</v>
      </c>
      <c r="C26" s="811"/>
      <c r="D26" s="812"/>
      <c r="E26" s="812"/>
      <c r="F26" s="812"/>
      <c r="G26" s="812"/>
      <c r="H26" s="812"/>
      <c r="I26" s="812"/>
      <c r="J26" s="812"/>
      <c r="K26" s="812">
        <v>1</v>
      </c>
      <c r="L26" s="804">
        <f t="shared" ref="L26:L60" si="5">K26</f>
        <v>1</v>
      </c>
      <c r="M26" s="812"/>
      <c r="N26" s="812"/>
      <c r="O26" s="804">
        <f>C26+G26+K26</f>
        <v>1</v>
      </c>
      <c r="P26" s="804">
        <f t="shared" ref="P26:P36" si="6">D26+H26+L26</f>
        <v>1</v>
      </c>
      <c r="Q26" s="804"/>
      <c r="R26" s="804"/>
      <c r="S26" s="804">
        <f t="shared" si="3"/>
        <v>1</v>
      </c>
      <c r="T26" s="804">
        <f t="shared" si="4"/>
        <v>1</v>
      </c>
      <c r="U26" s="26"/>
    </row>
    <row r="27" spans="1:23" s="17" customFormat="1" ht="14.25" customHeight="1" x14ac:dyDescent="0.25">
      <c r="A27" s="730" t="s">
        <v>526</v>
      </c>
      <c r="B27" s="810" t="s">
        <v>1079</v>
      </c>
      <c r="C27" s="811"/>
      <c r="D27" s="812"/>
      <c r="E27" s="812"/>
      <c r="F27" s="812"/>
      <c r="G27" s="812"/>
      <c r="H27" s="812"/>
      <c r="I27" s="812"/>
      <c r="J27" s="812"/>
      <c r="K27" s="812">
        <v>31</v>
      </c>
      <c r="L27" s="804">
        <f t="shared" si="5"/>
        <v>31</v>
      </c>
      <c r="M27" s="812"/>
      <c r="N27" s="812"/>
      <c r="O27" s="804">
        <v>31</v>
      </c>
      <c r="P27" s="804">
        <f t="shared" si="6"/>
        <v>31</v>
      </c>
      <c r="Q27" s="804"/>
      <c r="R27" s="804"/>
      <c r="S27" s="804">
        <f t="shared" si="3"/>
        <v>31</v>
      </c>
      <c r="T27" s="804">
        <f t="shared" si="4"/>
        <v>31</v>
      </c>
      <c r="U27" s="26"/>
    </row>
    <row r="28" spans="1:23" s="17" customFormat="1" ht="29.25" customHeight="1" x14ac:dyDescent="0.25">
      <c r="A28" s="730" t="s">
        <v>528</v>
      </c>
      <c r="B28" s="810" t="s">
        <v>1080</v>
      </c>
      <c r="C28" s="811"/>
      <c r="D28" s="812"/>
      <c r="E28" s="812"/>
      <c r="F28" s="812"/>
      <c r="G28" s="812"/>
      <c r="H28" s="812"/>
      <c r="I28" s="812"/>
      <c r="J28" s="812"/>
      <c r="K28" s="813">
        <v>2</v>
      </c>
      <c r="L28" s="804">
        <f t="shared" si="5"/>
        <v>2</v>
      </c>
      <c r="M28" s="813"/>
      <c r="N28" s="813"/>
      <c r="O28" s="814">
        <f>C28+G28+K28</f>
        <v>2</v>
      </c>
      <c r="P28" s="804">
        <f t="shared" si="6"/>
        <v>2</v>
      </c>
      <c r="Q28" s="814"/>
      <c r="R28" s="814"/>
      <c r="S28" s="814">
        <f t="shared" si="3"/>
        <v>2</v>
      </c>
      <c r="T28" s="804">
        <f t="shared" si="4"/>
        <v>2</v>
      </c>
      <c r="U28" s="26"/>
    </row>
    <row r="29" spans="1:23" s="17" customFormat="1" ht="14.45" customHeight="1" x14ac:dyDescent="0.25">
      <c r="A29" s="730" t="s">
        <v>529</v>
      </c>
      <c r="B29" s="810" t="s">
        <v>672</v>
      </c>
      <c r="C29" s="811"/>
      <c r="D29" s="812"/>
      <c r="E29" s="812"/>
      <c r="F29" s="812"/>
      <c r="G29" s="812"/>
      <c r="H29" s="812"/>
      <c r="I29" s="812"/>
      <c r="J29" s="812"/>
      <c r="K29" s="812">
        <v>2</v>
      </c>
      <c r="L29" s="804">
        <f t="shared" si="5"/>
        <v>2</v>
      </c>
      <c r="M29" s="812"/>
      <c r="N29" s="812"/>
      <c r="O29" s="804">
        <f>C29+G29+K29</f>
        <v>2</v>
      </c>
      <c r="P29" s="804">
        <f t="shared" si="6"/>
        <v>2</v>
      </c>
      <c r="Q29" s="804"/>
      <c r="R29" s="804"/>
      <c r="S29" s="804">
        <f t="shared" si="3"/>
        <v>2</v>
      </c>
      <c r="T29" s="804">
        <f t="shared" si="4"/>
        <v>2</v>
      </c>
      <c r="U29" s="26"/>
    </row>
    <row r="30" spans="1:23" s="17" customFormat="1" ht="14.45" customHeight="1" x14ac:dyDescent="0.25">
      <c r="A30" s="730" t="s">
        <v>530</v>
      </c>
      <c r="B30" s="810" t="s">
        <v>658</v>
      </c>
      <c r="C30" s="811"/>
      <c r="D30" s="812"/>
      <c r="E30" s="812"/>
      <c r="F30" s="812"/>
      <c r="G30" s="812"/>
      <c r="H30" s="812"/>
      <c r="I30" s="812"/>
      <c r="J30" s="812"/>
      <c r="K30" s="812">
        <v>3</v>
      </c>
      <c r="L30" s="804">
        <f t="shared" si="5"/>
        <v>3</v>
      </c>
      <c r="M30" s="812"/>
      <c r="N30" s="812"/>
      <c r="O30" s="804">
        <v>3</v>
      </c>
      <c r="P30" s="804">
        <f t="shared" si="6"/>
        <v>3</v>
      </c>
      <c r="Q30" s="804"/>
      <c r="R30" s="804"/>
      <c r="S30" s="804">
        <f t="shared" si="3"/>
        <v>3</v>
      </c>
      <c r="T30" s="804">
        <f t="shared" si="4"/>
        <v>3</v>
      </c>
      <c r="U30" s="26"/>
      <c r="W30" s="384"/>
    </row>
    <row r="31" spans="1:23" s="17" customFormat="1" ht="14.45" customHeight="1" x14ac:dyDescent="0.25">
      <c r="A31" s="730" t="s">
        <v>531</v>
      </c>
      <c r="B31" s="810" t="s">
        <v>659</v>
      </c>
      <c r="C31" s="811"/>
      <c r="D31" s="812"/>
      <c r="E31" s="812"/>
      <c r="F31" s="812"/>
      <c r="G31" s="812"/>
      <c r="H31" s="812"/>
      <c r="I31" s="812"/>
      <c r="J31" s="812"/>
      <c r="K31" s="812">
        <v>5</v>
      </c>
      <c r="L31" s="804">
        <f t="shared" si="5"/>
        <v>5</v>
      </c>
      <c r="M31" s="812"/>
      <c r="N31" s="812"/>
      <c r="O31" s="804">
        <f>K31+M31</f>
        <v>5</v>
      </c>
      <c r="P31" s="804">
        <f t="shared" si="6"/>
        <v>5</v>
      </c>
      <c r="Q31" s="804"/>
      <c r="R31" s="804"/>
      <c r="S31" s="804">
        <f t="shared" si="3"/>
        <v>5</v>
      </c>
      <c r="T31" s="804">
        <f t="shared" si="4"/>
        <v>5</v>
      </c>
      <c r="U31" s="26"/>
    </row>
    <row r="32" spans="1:23" s="17" customFormat="1" ht="29.25" customHeight="1" x14ac:dyDescent="0.25">
      <c r="A32" s="730" t="s">
        <v>532</v>
      </c>
      <c r="B32" s="810" t="s">
        <v>1084</v>
      </c>
      <c r="C32" s="811"/>
      <c r="D32" s="812"/>
      <c r="E32" s="812"/>
      <c r="F32" s="812"/>
      <c r="G32" s="812"/>
      <c r="H32" s="812"/>
      <c r="I32" s="812"/>
      <c r="J32" s="812"/>
      <c r="K32" s="812">
        <v>5</v>
      </c>
      <c r="L32" s="804">
        <f t="shared" si="5"/>
        <v>5</v>
      </c>
      <c r="M32" s="812"/>
      <c r="N32" s="812"/>
      <c r="O32" s="804">
        <v>5</v>
      </c>
      <c r="P32" s="804">
        <f t="shared" si="6"/>
        <v>5</v>
      </c>
      <c r="Q32" s="804"/>
      <c r="R32" s="804"/>
      <c r="S32" s="804">
        <f t="shared" si="3"/>
        <v>5</v>
      </c>
      <c r="T32" s="804">
        <f t="shared" si="4"/>
        <v>5</v>
      </c>
    </row>
    <row r="33" spans="1:21" s="17" customFormat="1" ht="42.75" customHeight="1" x14ac:dyDescent="0.25">
      <c r="A33" s="730" t="s">
        <v>534</v>
      </c>
      <c r="B33" s="810" t="s">
        <v>1082</v>
      </c>
      <c r="C33" s="811"/>
      <c r="D33" s="812"/>
      <c r="E33" s="812"/>
      <c r="F33" s="812"/>
      <c r="G33" s="812"/>
      <c r="H33" s="812"/>
      <c r="I33" s="812"/>
      <c r="J33" s="812"/>
      <c r="K33" s="812">
        <v>5</v>
      </c>
      <c r="L33" s="804">
        <f t="shared" si="5"/>
        <v>5</v>
      </c>
      <c r="M33" s="812"/>
      <c r="N33" s="812"/>
      <c r="O33" s="804">
        <v>5</v>
      </c>
      <c r="P33" s="804">
        <f t="shared" si="6"/>
        <v>5</v>
      </c>
      <c r="Q33" s="804"/>
      <c r="R33" s="804"/>
      <c r="S33" s="804">
        <f t="shared" si="3"/>
        <v>5</v>
      </c>
      <c r="T33" s="804">
        <f t="shared" si="4"/>
        <v>5</v>
      </c>
    </row>
    <row r="34" spans="1:21" s="17" customFormat="1" ht="14.25" customHeight="1" x14ac:dyDescent="0.25">
      <c r="A34" s="730" t="s">
        <v>535</v>
      </c>
      <c r="B34" s="810" t="s">
        <v>1081</v>
      </c>
      <c r="C34" s="811"/>
      <c r="D34" s="812"/>
      <c r="E34" s="812"/>
      <c r="F34" s="812"/>
      <c r="G34" s="812"/>
      <c r="H34" s="812"/>
      <c r="I34" s="812"/>
      <c r="J34" s="812"/>
      <c r="K34" s="812">
        <v>3</v>
      </c>
      <c r="L34" s="804">
        <f t="shared" si="5"/>
        <v>3</v>
      </c>
      <c r="M34" s="812"/>
      <c r="N34" s="812"/>
      <c r="O34" s="804">
        <v>3</v>
      </c>
      <c r="P34" s="804">
        <f t="shared" si="6"/>
        <v>3</v>
      </c>
      <c r="Q34" s="804"/>
      <c r="R34" s="804"/>
      <c r="S34" s="804">
        <f t="shared" si="3"/>
        <v>3</v>
      </c>
      <c r="T34" s="804">
        <f t="shared" si="4"/>
        <v>3</v>
      </c>
    </row>
    <row r="35" spans="1:21" s="17" customFormat="1" ht="27.75" customHeight="1" x14ac:dyDescent="0.25">
      <c r="A35" s="730" t="s">
        <v>552</v>
      </c>
      <c r="B35" s="810" t="s">
        <v>1083</v>
      </c>
      <c r="C35" s="811"/>
      <c r="D35" s="812"/>
      <c r="E35" s="812"/>
      <c r="F35" s="812"/>
      <c r="G35" s="812"/>
      <c r="H35" s="812"/>
      <c r="I35" s="812"/>
      <c r="J35" s="812"/>
      <c r="K35" s="812">
        <v>1</v>
      </c>
      <c r="L35" s="804">
        <f t="shared" si="5"/>
        <v>1</v>
      </c>
      <c r="M35" s="812"/>
      <c r="N35" s="812"/>
      <c r="O35" s="804">
        <f>K35</f>
        <v>1</v>
      </c>
      <c r="P35" s="804">
        <f t="shared" si="6"/>
        <v>1</v>
      </c>
      <c r="Q35" s="804"/>
      <c r="R35" s="804"/>
      <c r="S35" s="804">
        <f t="shared" si="3"/>
        <v>1</v>
      </c>
      <c r="T35" s="804">
        <f t="shared" si="4"/>
        <v>1</v>
      </c>
    </row>
    <row r="36" spans="1:21" s="17" customFormat="1" ht="14.25" customHeight="1" x14ac:dyDescent="0.25">
      <c r="A36" s="730" t="s">
        <v>553</v>
      </c>
      <c r="B36" s="802" t="s">
        <v>660</v>
      </c>
      <c r="C36" s="803"/>
      <c r="D36" s="815"/>
      <c r="E36" s="815"/>
      <c r="F36" s="815"/>
      <c r="G36" s="815"/>
      <c r="H36" s="804"/>
      <c r="I36" s="804"/>
      <c r="J36" s="804"/>
      <c r="K36" s="804">
        <f>SUM(K25:K35)</f>
        <v>66</v>
      </c>
      <c r="L36" s="804">
        <f t="shared" si="5"/>
        <v>66</v>
      </c>
      <c r="M36" s="804">
        <f>SUM(M25:M34)</f>
        <v>0</v>
      </c>
      <c r="N36" s="804">
        <f>SUM(N25:N34)</f>
        <v>0</v>
      </c>
      <c r="O36" s="804">
        <f>SUM(O25:O35)</f>
        <v>66</v>
      </c>
      <c r="P36" s="804">
        <f t="shared" si="6"/>
        <v>66</v>
      </c>
      <c r="Q36" s="804">
        <f>M36+I36+E36</f>
        <v>0</v>
      </c>
      <c r="R36" s="804">
        <f>F36+J36+N36</f>
        <v>0</v>
      </c>
      <c r="S36" s="816">
        <f t="shared" si="3"/>
        <v>66</v>
      </c>
      <c r="T36" s="816">
        <f t="shared" si="4"/>
        <v>66</v>
      </c>
    </row>
    <row r="37" spans="1:21" ht="12.75" hidden="1" customHeight="1" x14ac:dyDescent="0.25">
      <c r="A37" s="730" t="s">
        <v>554</v>
      </c>
      <c r="B37" s="755"/>
      <c r="C37" s="756"/>
      <c r="D37" s="757"/>
      <c r="E37" s="757"/>
      <c r="F37" s="757"/>
      <c r="G37" s="757"/>
      <c r="H37" s="758"/>
      <c r="I37" s="758"/>
      <c r="J37" s="758"/>
      <c r="K37" s="758"/>
      <c r="L37" s="804">
        <f t="shared" si="5"/>
        <v>0</v>
      </c>
      <c r="M37" s="758">
        <f>SUM(M25:M36)</f>
        <v>0</v>
      </c>
      <c r="N37" s="758"/>
      <c r="O37" s="758"/>
      <c r="P37" s="758"/>
      <c r="Q37" s="739"/>
      <c r="R37" s="739"/>
      <c r="S37" s="739"/>
      <c r="T37" s="759"/>
      <c r="U37" s="332"/>
    </row>
    <row r="38" spans="1:21" s="29" customFormat="1" ht="14.25" hidden="1" customHeight="1" x14ac:dyDescent="0.25">
      <c r="A38" s="730" t="s">
        <v>555</v>
      </c>
      <c r="B38" s="741"/>
      <c r="C38" s="760"/>
      <c r="D38" s="739"/>
      <c r="E38" s="739"/>
      <c r="F38" s="739"/>
      <c r="G38" s="739"/>
      <c r="H38" s="754"/>
      <c r="I38" s="754"/>
      <c r="J38" s="754"/>
      <c r="K38" s="754"/>
      <c r="L38" s="804">
        <f t="shared" si="5"/>
        <v>0</v>
      </c>
      <c r="M38" s="739"/>
      <c r="N38" s="739"/>
      <c r="O38" s="739"/>
      <c r="P38" s="754"/>
      <c r="Q38" s="754"/>
      <c r="R38" s="739"/>
      <c r="S38" s="739"/>
      <c r="T38" s="739"/>
    </row>
    <row r="39" spans="1:21" s="29" customFormat="1" ht="14.45" hidden="1" customHeight="1" x14ac:dyDescent="0.25">
      <c r="A39" s="730" t="s">
        <v>556</v>
      </c>
      <c r="B39" s="761"/>
      <c r="C39" s="762"/>
      <c r="D39" s="733"/>
      <c r="E39" s="733"/>
      <c r="F39" s="733"/>
      <c r="G39" s="733"/>
      <c r="H39" s="746"/>
      <c r="I39" s="746"/>
      <c r="J39" s="746"/>
      <c r="K39" s="746"/>
      <c r="L39" s="804">
        <f t="shared" si="5"/>
        <v>0</v>
      </c>
      <c r="M39" s="733"/>
      <c r="N39" s="733"/>
      <c r="O39" s="733"/>
      <c r="P39" s="746"/>
      <c r="Q39" s="746"/>
      <c r="R39" s="733"/>
      <c r="S39" s="733"/>
      <c r="T39" s="733"/>
    </row>
    <row r="40" spans="1:21" s="29" customFormat="1" ht="14.25" hidden="1" customHeight="1" x14ac:dyDescent="0.25">
      <c r="A40" s="730" t="s">
        <v>557</v>
      </c>
      <c r="B40" s="745"/>
      <c r="C40" s="747"/>
      <c r="D40" s="746"/>
      <c r="E40" s="746"/>
      <c r="F40" s="746"/>
      <c r="G40" s="746"/>
      <c r="H40" s="746"/>
      <c r="I40" s="746"/>
      <c r="J40" s="746"/>
      <c r="K40" s="746"/>
      <c r="L40" s="804">
        <f t="shared" si="5"/>
        <v>0</v>
      </c>
      <c r="M40" s="746"/>
      <c r="N40" s="746"/>
      <c r="O40" s="746"/>
      <c r="P40" s="746"/>
      <c r="Q40" s="746"/>
      <c r="R40" s="733"/>
      <c r="S40" s="733"/>
      <c r="T40" s="733"/>
    </row>
    <row r="41" spans="1:21" s="29" customFormat="1" ht="14.25" hidden="1" customHeight="1" x14ac:dyDescent="0.25">
      <c r="A41" s="730" t="s">
        <v>558</v>
      </c>
      <c r="B41" s="745"/>
      <c r="C41" s="747"/>
      <c r="D41" s="746"/>
      <c r="E41" s="746"/>
      <c r="F41" s="746"/>
      <c r="G41" s="746"/>
      <c r="H41" s="746"/>
      <c r="I41" s="746"/>
      <c r="J41" s="746"/>
      <c r="K41" s="746"/>
      <c r="L41" s="804">
        <f t="shared" si="5"/>
        <v>0</v>
      </c>
      <c r="M41" s="746"/>
      <c r="N41" s="746"/>
      <c r="O41" s="746"/>
      <c r="P41" s="746"/>
      <c r="Q41" s="746"/>
      <c r="R41" s="733"/>
      <c r="S41" s="733"/>
      <c r="T41" s="733"/>
    </row>
    <row r="42" spans="1:21" s="29" customFormat="1" ht="14.25" hidden="1" customHeight="1" x14ac:dyDescent="0.25">
      <c r="A42" s="730" t="s">
        <v>559</v>
      </c>
      <c r="B42" s="745"/>
      <c r="C42" s="747"/>
      <c r="D42" s="746"/>
      <c r="E42" s="746"/>
      <c r="F42" s="746"/>
      <c r="G42" s="746"/>
      <c r="H42" s="746"/>
      <c r="I42" s="746"/>
      <c r="J42" s="746"/>
      <c r="K42" s="746"/>
      <c r="L42" s="804">
        <f t="shared" si="5"/>
        <v>0</v>
      </c>
      <c r="M42" s="746"/>
      <c r="N42" s="746"/>
      <c r="O42" s="746"/>
      <c r="P42" s="746"/>
      <c r="Q42" s="746"/>
      <c r="R42" s="733"/>
      <c r="S42" s="733"/>
      <c r="T42" s="733"/>
    </row>
    <row r="43" spans="1:21" s="29" customFormat="1" ht="14.25" hidden="1" customHeight="1" x14ac:dyDescent="0.25">
      <c r="A43" s="730" t="s">
        <v>560</v>
      </c>
      <c r="B43" s="745"/>
      <c r="C43" s="747"/>
      <c r="D43" s="746"/>
      <c r="E43" s="746"/>
      <c r="F43" s="746"/>
      <c r="G43" s="746"/>
      <c r="H43" s="746"/>
      <c r="I43" s="746"/>
      <c r="J43" s="746"/>
      <c r="K43" s="746"/>
      <c r="L43" s="804">
        <f t="shared" si="5"/>
        <v>0</v>
      </c>
      <c r="M43" s="746"/>
      <c r="N43" s="746"/>
      <c r="O43" s="746"/>
      <c r="P43" s="746"/>
      <c r="Q43" s="746"/>
      <c r="R43" s="733"/>
      <c r="S43" s="733"/>
      <c r="T43" s="733"/>
    </row>
    <row r="44" spans="1:21" s="29" customFormat="1" ht="14.25" hidden="1" customHeight="1" x14ac:dyDescent="0.25">
      <c r="A44" s="730" t="s">
        <v>612</v>
      </c>
      <c r="B44" s="745"/>
      <c r="C44" s="747"/>
      <c r="D44" s="746"/>
      <c r="E44" s="746"/>
      <c r="F44" s="746"/>
      <c r="G44" s="746"/>
      <c r="H44" s="746"/>
      <c r="I44" s="746"/>
      <c r="J44" s="746"/>
      <c r="K44" s="746"/>
      <c r="L44" s="804">
        <f t="shared" si="5"/>
        <v>0</v>
      </c>
      <c r="M44" s="746"/>
      <c r="N44" s="746"/>
      <c r="O44" s="746"/>
      <c r="P44" s="746"/>
      <c r="Q44" s="746"/>
      <c r="R44" s="733"/>
      <c r="S44" s="733"/>
      <c r="T44" s="733"/>
    </row>
    <row r="45" spans="1:21" s="29" customFormat="1" ht="14.25" hidden="1" customHeight="1" x14ac:dyDescent="0.25">
      <c r="A45" s="730" t="s">
        <v>613</v>
      </c>
      <c r="B45" s="745"/>
      <c r="C45" s="747"/>
      <c r="D45" s="746"/>
      <c r="E45" s="746"/>
      <c r="F45" s="746"/>
      <c r="G45" s="746"/>
      <c r="H45" s="746"/>
      <c r="I45" s="746"/>
      <c r="J45" s="746"/>
      <c r="K45" s="746"/>
      <c r="L45" s="804">
        <f t="shared" si="5"/>
        <v>0</v>
      </c>
      <c r="M45" s="746"/>
      <c r="N45" s="746"/>
      <c r="O45" s="746"/>
      <c r="P45" s="746"/>
      <c r="Q45" s="746"/>
      <c r="R45" s="733"/>
      <c r="S45" s="733"/>
      <c r="T45" s="733"/>
    </row>
    <row r="46" spans="1:21" s="29" customFormat="1" ht="14.25" hidden="1" customHeight="1" x14ac:dyDescent="0.25">
      <c r="A46" s="730" t="s">
        <v>614</v>
      </c>
      <c r="B46" s="745"/>
      <c r="C46" s="747"/>
      <c r="D46" s="746"/>
      <c r="E46" s="746"/>
      <c r="F46" s="746"/>
      <c r="G46" s="746"/>
      <c r="H46" s="746"/>
      <c r="I46" s="746"/>
      <c r="J46" s="746"/>
      <c r="K46" s="746"/>
      <c r="L46" s="804">
        <f t="shared" si="5"/>
        <v>0</v>
      </c>
      <c r="M46" s="746"/>
      <c r="N46" s="746"/>
      <c r="O46" s="746"/>
      <c r="P46" s="746"/>
      <c r="Q46" s="746"/>
      <c r="R46" s="746"/>
      <c r="S46" s="733"/>
      <c r="T46" s="733"/>
    </row>
    <row r="47" spans="1:21" s="29" customFormat="1" ht="14.25" hidden="1" customHeight="1" x14ac:dyDescent="0.25">
      <c r="A47" s="730" t="s">
        <v>615</v>
      </c>
      <c r="B47" s="745"/>
      <c r="C47" s="747"/>
      <c r="D47" s="746"/>
      <c r="E47" s="746"/>
      <c r="F47" s="746"/>
      <c r="G47" s="746"/>
      <c r="H47" s="746"/>
      <c r="I47" s="746"/>
      <c r="J47" s="746"/>
      <c r="K47" s="746"/>
      <c r="L47" s="804">
        <f t="shared" si="5"/>
        <v>0</v>
      </c>
      <c r="M47" s="746"/>
      <c r="N47" s="746"/>
      <c r="O47" s="746"/>
      <c r="P47" s="746"/>
      <c r="Q47" s="746"/>
      <c r="R47" s="746"/>
      <c r="S47" s="733"/>
      <c r="T47" s="733"/>
    </row>
    <row r="48" spans="1:21" s="29" customFormat="1" ht="14.25" hidden="1" customHeight="1" x14ac:dyDescent="0.25">
      <c r="A48" s="730" t="s">
        <v>112</v>
      </c>
      <c r="B48" s="745"/>
      <c r="C48" s="747"/>
      <c r="D48" s="746"/>
      <c r="E48" s="746"/>
      <c r="F48" s="746"/>
      <c r="G48" s="746"/>
      <c r="H48" s="746"/>
      <c r="I48" s="746"/>
      <c r="J48" s="746"/>
      <c r="K48" s="746"/>
      <c r="L48" s="804">
        <f t="shared" si="5"/>
        <v>0</v>
      </c>
      <c r="M48" s="746"/>
      <c r="N48" s="746"/>
      <c r="O48" s="746"/>
      <c r="P48" s="746"/>
      <c r="Q48" s="746"/>
      <c r="R48" s="746"/>
      <c r="S48" s="733"/>
      <c r="T48" s="733"/>
    </row>
    <row r="49" spans="1:20" s="29" customFormat="1" ht="14.25" hidden="1" customHeight="1" x14ac:dyDescent="0.25">
      <c r="A49" s="730" t="s">
        <v>640</v>
      </c>
      <c r="B49" s="763"/>
      <c r="C49" s="762"/>
      <c r="D49" s="746"/>
      <c r="E49" s="746"/>
      <c r="F49" s="746"/>
      <c r="G49" s="746"/>
      <c r="H49" s="746"/>
      <c r="I49" s="746"/>
      <c r="J49" s="746"/>
      <c r="K49" s="746"/>
      <c r="L49" s="804">
        <f t="shared" si="5"/>
        <v>0</v>
      </c>
      <c r="M49" s="746"/>
      <c r="N49" s="746"/>
      <c r="O49" s="746"/>
      <c r="P49" s="746"/>
      <c r="Q49" s="746"/>
      <c r="R49" s="733"/>
      <c r="S49" s="733"/>
      <c r="T49" s="733"/>
    </row>
    <row r="50" spans="1:20" s="29" customFormat="1" ht="14.25" hidden="1" customHeight="1" x14ac:dyDescent="0.25">
      <c r="A50" s="730" t="s">
        <v>641</v>
      </c>
      <c r="B50" s="745"/>
      <c r="C50" s="747"/>
      <c r="D50" s="746"/>
      <c r="E50" s="746"/>
      <c r="F50" s="746"/>
      <c r="G50" s="746"/>
      <c r="H50" s="746"/>
      <c r="I50" s="746"/>
      <c r="J50" s="746"/>
      <c r="K50" s="746"/>
      <c r="L50" s="804">
        <f t="shared" si="5"/>
        <v>0</v>
      </c>
      <c r="M50" s="746"/>
      <c r="N50" s="746"/>
      <c r="O50" s="746"/>
      <c r="P50" s="746"/>
      <c r="Q50" s="746"/>
      <c r="R50" s="733"/>
      <c r="S50" s="733"/>
      <c r="T50" s="733"/>
    </row>
    <row r="51" spans="1:20" s="29" customFormat="1" ht="14.25" hidden="1" customHeight="1" x14ac:dyDescent="0.25">
      <c r="A51" s="730" t="s">
        <v>115</v>
      </c>
      <c r="B51" s="745"/>
      <c r="C51" s="747"/>
      <c r="D51" s="746"/>
      <c r="E51" s="746"/>
      <c r="F51" s="746"/>
      <c r="G51" s="746"/>
      <c r="H51" s="746"/>
      <c r="I51" s="746"/>
      <c r="J51" s="746"/>
      <c r="K51" s="746"/>
      <c r="L51" s="804">
        <f t="shared" si="5"/>
        <v>0</v>
      </c>
      <c r="M51" s="746"/>
      <c r="N51" s="746"/>
      <c r="O51" s="746"/>
      <c r="P51" s="746"/>
      <c r="Q51" s="746"/>
      <c r="R51" s="733"/>
      <c r="S51" s="733"/>
      <c r="T51" s="733"/>
    </row>
    <row r="52" spans="1:20" s="29" customFormat="1" ht="14.25" hidden="1" customHeight="1" x14ac:dyDescent="0.25">
      <c r="A52" s="730" t="s">
        <v>116</v>
      </c>
      <c r="B52" s="745"/>
      <c r="C52" s="747"/>
      <c r="D52" s="746"/>
      <c r="E52" s="746"/>
      <c r="F52" s="746"/>
      <c r="G52" s="746"/>
      <c r="H52" s="746"/>
      <c r="I52" s="746"/>
      <c r="J52" s="746"/>
      <c r="K52" s="746"/>
      <c r="L52" s="804">
        <f t="shared" si="5"/>
        <v>0</v>
      </c>
      <c r="M52" s="746"/>
      <c r="N52" s="746"/>
      <c r="O52" s="746"/>
      <c r="P52" s="746"/>
      <c r="Q52" s="746"/>
      <c r="R52" s="733"/>
      <c r="S52" s="733"/>
      <c r="T52" s="733"/>
    </row>
    <row r="53" spans="1:20" s="29" customFormat="1" ht="14.25" hidden="1" customHeight="1" x14ac:dyDescent="0.25">
      <c r="A53" s="730" t="s">
        <v>117</v>
      </c>
      <c r="B53" s="763"/>
      <c r="C53" s="762"/>
      <c r="D53" s="746"/>
      <c r="E53" s="746"/>
      <c r="F53" s="746"/>
      <c r="G53" s="746"/>
      <c r="H53" s="746"/>
      <c r="I53" s="746"/>
      <c r="J53" s="746"/>
      <c r="K53" s="746"/>
      <c r="L53" s="804">
        <f t="shared" si="5"/>
        <v>0</v>
      </c>
      <c r="M53" s="746"/>
      <c r="N53" s="746"/>
      <c r="O53" s="746"/>
      <c r="P53" s="746"/>
      <c r="Q53" s="746"/>
      <c r="R53" s="733"/>
      <c r="S53" s="733"/>
      <c r="T53" s="733"/>
    </row>
    <row r="54" spans="1:20" s="29" customFormat="1" ht="14.25" hidden="1" customHeight="1" x14ac:dyDescent="0.25">
      <c r="A54" s="730" t="s">
        <v>120</v>
      </c>
      <c r="B54" s="745"/>
      <c r="C54" s="747"/>
      <c r="D54" s="746"/>
      <c r="E54" s="746"/>
      <c r="F54" s="746"/>
      <c r="G54" s="746"/>
      <c r="H54" s="746"/>
      <c r="I54" s="746"/>
      <c r="J54" s="746"/>
      <c r="K54" s="746"/>
      <c r="L54" s="804">
        <f t="shared" si="5"/>
        <v>0</v>
      </c>
      <c r="M54" s="746"/>
      <c r="N54" s="746"/>
      <c r="O54" s="746"/>
      <c r="P54" s="746"/>
      <c r="Q54" s="746"/>
      <c r="R54" s="733"/>
      <c r="S54" s="733"/>
      <c r="T54" s="733"/>
    </row>
    <row r="55" spans="1:20" s="29" customFormat="1" ht="14.25" hidden="1" customHeight="1" x14ac:dyDescent="0.25">
      <c r="A55" s="730" t="s">
        <v>123</v>
      </c>
      <c r="B55" s="745"/>
      <c r="C55" s="747"/>
      <c r="D55" s="746"/>
      <c r="E55" s="746"/>
      <c r="F55" s="746"/>
      <c r="G55" s="746"/>
      <c r="H55" s="746"/>
      <c r="I55" s="746"/>
      <c r="J55" s="746"/>
      <c r="K55" s="746"/>
      <c r="L55" s="804">
        <f t="shared" si="5"/>
        <v>0</v>
      </c>
      <c r="M55" s="746"/>
      <c r="N55" s="746"/>
      <c r="O55" s="746"/>
      <c r="P55" s="746"/>
      <c r="Q55" s="746"/>
      <c r="R55" s="733"/>
      <c r="S55" s="733"/>
      <c r="T55" s="733"/>
    </row>
    <row r="56" spans="1:20" s="29" customFormat="1" ht="14.45" hidden="1" customHeight="1" x14ac:dyDescent="0.25">
      <c r="A56" s="730" t="s">
        <v>124</v>
      </c>
      <c r="B56" s="763"/>
      <c r="C56" s="762"/>
      <c r="D56" s="746"/>
      <c r="E56" s="746"/>
      <c r="F56" s="746"/>
      <c r="G56" s="746"/>
      <c r="H56" s="746"/>
      <c r="I56" s="746"/>
      <c r="J56" s="746"/>
      <c r="K56" s="746"/>
      <c r="L56" s="804">
        <f t="shared" si="5"/>
        <v>0</v>
      </c>
      <c r="M56" s="746"/>
      <c r="N56" s="746"/>
      <c r="O56" s="746"/>
      <c r="P56" s="746"/>
      <c r="Q56" s="746"/>
      <c r="R56" s="733"/>
      <c r="S56" s="733"/>
      <c r="T56" s="733"/>
    </row>
    <row r="57" spans="1:20" s="29" customFormat="1" ht="14.45" hidden="1" customHeight="1" x14ac:dyDescent="0.25">
      <c r="A57" s="730" t="s">
        <v>125</v>
      </c>
      <c r="B57" s="745"/>
      <c r="C57" s="747"/>
      <c r="D57" s="746"/>
      <c r="E57" s="746"/>
      <c r="F57" s="746"/>
      <c r="G57" s="746"/>
      <c r="H57" s="746"/>
      <c r="I57" s="746"/>
      <c r="J57" s="746"/>
      <c r="K57" s="746"/>
      <c r="L57" s="804">
        <f t="shared" si="5"/>
        <v>0</v>
      </c>
      <c r="M57" s="746"/>
      <c r="N57" s="746"/>
      <c r="O57" s="746"/>
      <c r="P57" s="746"/>
      <c r="Q57" s="746"/>
      <c r="R57" s="733"/>
      <c r="S57" s="733"/>
      <c r="T57" s="733"/>
    </row>
    <row r="58" spans="1:20" s="29" customFormat="1" ht="14.45" hidden="1" customHeight="1" x14ac:dyDescent="0.25">
      <c r="A58" s="730" t="s">
        <v>126</v>
      </c>
      <c r="B58" s="745"/>
      <c r="C58" s="747"/>
      <c r="D58" s="746"/>
      <c r="E58" s="746"/>
      <c r="F58" s="746"/>
      <c r="G58" s="746"/>
      <c r="H58" s="746"/>
      <c r="I58" s="746"/>
      <c r="J58" s="746"/>
      <c r="K58" s="746"/>
      <c r="L58" s="804">
        <f t="shared" si="5"/>
        <v>0</v>
      </c>
      <c r="M58" s="746"/>
      <c r="N58" s="746"/>
      <c r="O58" s="746"/>
      <c r="P58" s="746"/>
      <c r="Q58" s="746"/>
      <c r="R58" s="733"/>
      <c r="S58" s="733"/>
      <c r="T58" s="733"/>
    </row>
    <row r="59" spans="1:20" s="29" customFormat="1" ht="14.45" hidden="1" customHeight="1" x14ac:dyDescent="0.25">
      <c r="A59" s="730" t="s">
        <v>129</v>
      </c>
      <c r="B59" s="745"/>
      <c r="C59" s="747"/>
      <c r="D59" s="746"/>
      <c r="E59" s="746"/>
      <c r="F59" s="746"/>
      <c r="G59" s="746"/>
      <c r="H59" s="746"/>
      <c r="I59" s="746"/>
      <c r="J59" s="746"/>
      <c r="K59" s="746"/>
      <c r="L59" s="804">
        <f t="shared" si="5"/>
        <v>0</v>
      </c>
      <c r="M59" s="746"/>
      <c r="N59" s="746"/>
      <c r="O59" s="746"/>
      <c r="P59" s="746"/>
      <c r="Q59" s="746"/>
      <c r="R59" s="733"/>
      <c r="S59" s="733"/>
      <c r="T59" s="733"/>
    </row>
    <row r="60" spans="1:20" s="29" customFormat="1" ht="14.45" hidden="1" customHeight="1" x14ac:dyDescent="0.25">
      <c r="A60" s="730" t="s">
        <v>132</v>
      </c>
      <c r="B60" s="731"/>
      <c r="C60" s="732"/>
      <c r="D60" s="748"/>
      <c r="E60" s="748"/>
      <c r="F60" s="748"/>
      <c r="G60" s="748"/>
      <c r="H60" s="746"/>
      <c r="I60" s="746"/>
      <c r="J60" s="746"/>
      <c r="K60" s="733"/>
      <c r="L60" s="804">
        <f t="shared" si="5"/>
        <v>0</v>
      </c>
      <c r="M60" s="733"/>
      <c r="N60" s="733"/>
      <c r="O60" s="733"/>
      <c r="P60" s="733"/>
      <c r="Q60" s="733"/>
      <c r="R60" s="733"/>
      <c r="S60" s="764"/>
      <c r="T60" s="733"/>
    </row>
    <row r="61" spans="1:20" s="29" customFormat="1" ht="14.45" customHeight="1" x14ac:dyDescent="0.25">
      <c r="A61" s="730"/>
      <c r="B61" s="765"/>
      <c r="C61" s="766"/>
      <c r="D61" s="752"/>
      <c r="E61" s="752"/>
      <c r="F61" s="752"/>
      <c r="G61" s="752"/>
      <c r="H61" s="767"/>
      <c r="I61" s="767"/>
      <c r="J61" s="767"/>
      <c r="K61" s="753"/>
      <c r="L61" s="845"/>
      <c r="M61" s="753"/>
      <c r="N61" s="753"/>
      <c r="O61" s="753"/>
      <c r="P61" s="753"/>
      <c r="Q61" s="753"/>
      <c r="R61" s="753"/>
      <c r="S61" s="768"/>
      <c r="T61" s="753"/>
    </row>
    <row r="62" spans="1:20" s="29" customFormat="1" ht="14.45" customHeight="1" x14ac:dyDescent="0.25">
      <c r="A62" s="730"/>
      <c r="B62" s="769"/>
      <c r="C62" s="760"/>
      <c r="D62" s="738"/>
      <c r="E62" s="738"/>
      <c r="F62" s="738"/>
      <c r="G62" s="738"/>
      <c r="H62" s="754"/>
      <c r="I62" s="754"/>
      <c r="J62" s="754"/>
      <c r="K62" s="739"/>
      <c r="L62" s="844"/>
      <c r="M62" s="843"/>
      <c r="N62" s="739"/>
      <c r="O62" s="739"/>
      <c r="P62" s="739"/>
      <c r="Q62" s="739"/>
      <c r="R62" s="739"/>
      <c r="S62" s="770"/>
      <c r="T62" s="739"/>
    </row>
    <row r="63" spans="1:20" s="29" customFormat="1" ht="14.45" customHeight="1" x14ac:dyDescent="0.25">
      <c r="A63" s="730"/>
      <c r="B63" s="769"/>
      <c r="C63" s="760"/>
      <c r="D63" s="738"/>
      <c r="E63" s="738"/>
      <c r="F63" s="738"/>
      <c r="G63" s="738"/>
      <c r="H63" s="754"/>
      <c r="I63" s="754"/>
      <c r="J63" s="754"/>
      <c r="K63" s="739"/>
      <c r="L63" s="739"/>
      <c r="M63" s="739"/>
      <c r="N63" s="739"/>
      <c r="O63" s="739"/>
      <c r="P63" s="739"/>
      <c r="Q63" s="739"/>
      <c r="R63" s="739"/>
      <c r="S63" s="770"/>
      <c r="T63" s="739"/>
    </row>
    <row r="64" spans="1:20" s="29" customFormat="1" ht="14.45" customHeight="1" x14ac:dyDescent="0.25">
      <c r="A64" s="730" t="s">
        <v>554</v>
      </c>
      <c r="B64" s="771" t="s">
        <v>675</v>
      </c>
      <c r="C64" s="760"/>
      <c r="D64" s="738"/>
      <c r="E64" s="738"/>
      <c r="F64" s="738"/>
      <c r="G64" s="738"/>
      <c r="H64" s="754"/>
      <c r="I64" s="754"/>
      <c r="J64" s="754"/>
      <c r="K64" s="739"/>
      <c r="L64" s="739"/>
      <c r="M64" s="739"/>
      <c r="N64" s="739"/>
      <c r="O64" s="739"/>
      <c r="P64" s="739"/>
      <c r="Q64" s="739"/>
      <c r="R64" s="739"/>
      <c r="S64" s="770"/>
      <c r="T64" s="739"/>
    </row>
    <row r="65" spans="1:20" s="29" customFormat="1" ht="14.45" customHeight="1" x14ac:dyDescent="0.25">
      <c r="A65" s="730" t="s">
        <v>555</v>
      </c>
      <c r="B65" s="772" t="s">
        <v>676</v>
      </c>
      <c r="C65" s="773"/>
      <c r="D65" s="774"/>
      <c r="E65" s="774"/>
      <c r="F65" s="774"/>
      <c r="G65" s="774"/>
      <c r="H65" s="775"/>
      <c r="I65" s="775"/>
      <c r="J65" s="775"/>
      <c r="K65" s="776"/>
      <c r="L65" s="776"/>
      <c r="M65" s="776"/>
      <c r="N65" s="776"/>
      <c r="O65" s="776"/>
      <c r="P65" s="776"/>
      <c r="Q65" s="776"/>
      <c r="R65" s="776"/>
      <c r="S65" s="777"/>
      <c r="T65" s="777"/>
    </row>
    <row r="66" spans="1:20" s="29" customFormat="1" ht="14.45" customHeight="1" x14ac:dyDescent="0.25">
      <c r="A66" s="730" t="s">
        <v>556</v>
      </c>
      <c r="B66" s="778" t="s">
        <v>677</v>
      </c>
      <c r="C66" s="773"/>
      <c r="D66" s="774"/>
      <c r="E66" s="774"/>
      <c r="F66" s="774"/>
      <c r="G66" s="774"/>
      <c r="H66" s="775"/>
      <c r="I66" s="775"/>
      <c r="J66" s="775"/>
      <c r="K66" s="776">
        <v>1</v>
      </c>
      <c r="L66" s="776">
        <f t="shared" ref="L66:L74" si="7">K66</f>
        <v>1</v>
      </c>
      <c r="M66" s="776"/>
      <c r="N66" s="776"/>
      <c r="O66" s="776">
        <v>1</v>
      </c>
      <c r="P66" s="776">
        <f t="shared" ref="P66:P74" si="8">D66+H66+L66</f>
        <v>1</v>
      </c>
      <c r="Q66" s="776"/>
      <c r="R66" s="776"/>
      <c r="S66" s="777">
        <f t="shared" ref="S66:S74" si="9">O66+Q66/2</f>
        <v>1</v>
      </c>
      <c r="T66" s="777">
        <f t="shared" ref="T66:T74" si="10">P66+R66/2</f>
        <v>1</v>
      </c>
    </row>
    <row r="67" spans="1:20" s="29" customFormat="1" ht="14.45" customHeight="1" x14ac:dyDescent="0.25">
      <c r="A67" s="730" t="s">
        <v>557</v>
      </c>
      <c r="B67" s="778" t="s">
        <v>678</v>
      </c>
      <c r="C67" s="773"/>
      <c r="D67" s="774"/>
      <c r="E67" s="774"/>
      <c r="F67" s="774"/>
      <c r="G67" s="774"/>
      <c r="H67" s="775"/>
      <c r="I67" s="775"/>
      <c r="J67" s="775"/>
      <c r="K67" s="776">
        <v>1</v>
      </c>
      <c r="L67" s="776">
        <f t="shared" si="7"/>
        <v>1</v>
      </c>
      <c r="M67" s="776"/>
      <c r="N67" s="776"/>
      <c r="O67" s="776">
        <v>1</v>
      </c>
      <c r="P67" s="776">
        <f t="shared" si="8"/>
        <v>1</v>
      </c>
      <c r="Q67" s="776"/>
      <c r="R67" s="776"/>
      <c r="S67" s="777">
        <f t="shared" si="9"/>
        <v>1</v>
      </c>
      <c r="T67" s="777">
        <f t="shared" si="10"/>
        <v>1</v>
      </c>
    </row>
    <row r="68" spans="1:20" s="29" customFormat="1" ht="14.45" customHeight="1" x14ac:dyDescent="0.25">
      <c r="A68" s="730" t="s">
        <v>558</v>
      </c>
      <c r="B68" s="778" t="s">
        <v>679</v>
      </c>
      <c r="C68" s="773"/>
      <c r="D68" s="774"/>
      <c r="E68" s="774"/>
      <c r="F68" s="774"/>
      <c r="G68" s="774"/>
      <c r="H68" s="775"/>
      <c r="I68" s="775"/>
      <c r="J68" s="775"/>
      <c r="K68" s="776">
        <v>2</v>
      </c>
      <c r="L68" s="776">
        <f t="shared" si="7"/>
        <v>2</v>
      </c>
      <c r="M68" s="776"/>
      <c r="N68" s="776"/>
      <c r="O68" s="776">
        <v>2</v>
      </c>
      <c r="P68" s="776">
        <f t="shared" si="8"/>
        <v>2</v>
      </c>
      <c r="Q68" s="776"/>
      <c r="R68" s="776"/>
      <c r="S68" s="777">
        <f t="shared" si="9"/>
        <v>2</v>
      </c>
      <c r="T68" s="777">
        <f t="shared" si="10"/>
        <v>2</v>
      </c>
    </row>
    <row r="69" spans="1:20" s="29" customFormat="1" ht="14.45" customHeight="1" x14ac:dyDescent="0.25">
      <c r="A69" s="730" t="s">
        <v>559</v>
      </c>
      <c r="B69" s="778" t="s">
        <v>680</v>
      </c>
      <c r="C69" s="773"/>
      <c r="D69" s="774"/>
      <c r="E69" s="774"/>
      <c r="F69" s="774"/>
      <c r="G69" s="774"/>
      <c r="H69" s="775"/>
      <c r="I69" s="775"/>
      <c r="J69" s="775"/>
      <c r="K69" s="776">
        <v>1</v>
      </c>
      <c r="L69" s="776">
        <f t="shared" si="7"/>
        <v>1</v>
      </c>
      <c r="M69" s="776"/>
      <c r="N69" s="776"/>
      <c r="O69" s="776">
        <v>1</v>
      </c>
      <c r="P69" s="776">
        <f t="shared" si="8"/>
        <v>1</v>
      </c>
      <c r="Q69" s="776"/>
      <c r="R69" s="776"/>
      <c r="S69" s="777">
        <f t="shared" si="9"/>
        <v>1</v>
      </c>
      <c r="T69" s="777">
        <f t="shared" si="10"/>
        <v>1</v>
      </c>
    </row>
    <row r="70" spans="1:20" s="29" customFormat="1" ht="14.45" customHeight="1" x14ac:dyDescent="0.25">
      <c r="A70" s="730" t="s">
        <v>560</v>
      </c>
      <c r="B70" s="778" t="s">
        <v>681</v>
      </c>
      <c r="C70" s="773"/>
      <c r="D70" s="774"/>
      <c r="E70" s="774"/>
      <c r="F70" s="774"/>
      <c r="G70" s="774"/>
      <c r="H70" s="775"/>
      <c r="I70" s="775"/>
      <c r="J70" s="775"/>
      <c r="K70" s="776">
        <v>1</v>
      </c>
      <c r="L70" s="776">
        <f t="shared" si="7"/>
        <v>1</v>
      </c>
      <c r="M70" s="776"/>
      <c r="N70" s="776"/>
      <c r="O70" s="776">
        <v>1</v>
      </c>
      <c r="P70" s="776">
        <f t="shared" si="8"/>
        <v>1</v>
      </c>
      <c r="Q70" s="776"/>
      <c r="R70" s="776"/>
      <c r="S70" s="777">
        <f t="shared" si="9"/>
        <v>1</v>
      </c>
      <c r="T70" s="777">
        <f t="shared" si="10"/>
        <v>1</v>
      </c>
    </row>
    <row r="71" spans="1:20" s="29" customFormat="1" ht="14.45" customHeight="1" x14ac:dyDescent="0.25">
      <c r="A71" s="730" t="s">
        <v>612</v>
      </c>
      <c r="B71" s="778" t="s">
        <v>984</v>
      </c>
      <c r="C71" s="773"/>
      <c r="D71" s="774"/>
      <c r="E71" s="774"/>
      <c r="F71" s="774"/>
      <c r="G71" s="774"/>
      <c r="H71" s="775"/>
      <c r="I71" s="775"/>
      <c r="J71" s="775"/>
      <c r="K71" s="776">
        <v>1</v>
      </c>
      <c r="L71" s="776">
        <f t="shared" si="7"/>
        <v>1</v>
      </c>
      <c r="M71" s="776"/>
      <c r="N71" s="776"/>
      <c r="O71" s="776">
        <v>1</v>
      </c>
      <c r="P71" s="776">
        <f t="shared" si="8"/>
        <v>1</v>
      </c>
      <c r="Q71" s="776"/>
      <c r="R71" s="776"/>
      <c r="S71" s="777">
        <f t="shared" si="9"/>
        <v>1</v>
      </c>
      <c r="T71" s="777">
        <f t="shared" si="10"/>
        <v>1</v>
      </c>
    </row>
    <row r="72" spans="1:20" s="29" customFormat="1" ht="14.45" customHeight="1" x14ac:dyDescent="0.25">
      <c r="A72" s="730" t="s">
        <v>613</v>
      </c>
      <c r="B72" s="778" t="s">
        <v>985</v>
      </c>
      <c r="C72" s="773"/>
      <c r="D72" s="774"/>
      <c r="E72" s="774"/>
      <c r="F72" s="774"/>
      <c r="G72" s="774"/>
      <c r="H72" s="775"/>
      <c r="I72" s="775"/>
      <c r="J72" s="775"/>
      <c r="K72" s="776">
        <v>1</v>
      </c>
      <c r="L72" s="776">
        <f t="shared" si="7"/>
        <v>1</v>
      </c>
      <c r="M72" s="776"/>
      <c r="N72" s="776"/>
      <c r="O72" s="776">
        <v>1</v>
      </c>
      <c r="P72" s="776">
        <f t="shared" si="8"/>
        <v>1</v>
      </c>
      <c r="Q72" s="776"/>
      <c r="R72" s="776"/>
      <c r="S72" s="777">
        <f t="shared" si="9"/>
        <v>1</v>
      </c>
      <c r="T72" s="777">
        <f t="shared" si="10"/>
        <v>1</v>
      </c>
    </row>
    <row r="73" spans="1:20" s="29" customFormat="1" ht="14.45" customHeight="1" x14ac:dyDescent="0.25">
      <c r="A73" s="730" t="s">
        <v>614</v>
      </c>
      <c r="B73" s="778" t="s">
        <v>682</v>
      </c>
      <c r="C73" s="773"/>
      <c r="D73" s="774"/>
      <c r="E73" s="774"/>
      <c r="F73" s="774"/>
      <c r="G73" s="774"/>
      <c r="H73" s="775"/>
      <c r="I73" s="775"/>
      <c r="J73" s="775"/>
      <c r="K73" s="776">
        <v>1</v>
      </c>
      <c r="L73" s="776">
        <f t="shared" si="7"/>
        <v>1</v>
      </c>
      <c r="M73" s="776"/>
      <c r="N73" s="776"/>
      <c r="O73" s="776">
        <v>1</v>
      </c>
      <c r="P73" s="776">
        <f t="shared" si="8"/>
        <v>1</v>
      </c>
      <c r="Q73" s="776"/>
      <c r="R73" s="776"/>
      <c r="S73" s="777">
        <f t="shared" si="9"/>
        <v>1</v>
      </c>
      <c r="T73" s="777">
        <f t="shared" si="10"/>
        <v>1</v>
      </c>
    </row>
    <row r="74" spans="1:20" s="29" customFormat="1" ht="14.45" customHeight="1" x14ac:dyDescent="0.25">
      <c r="A74" s="730" t="s">
        <v>615</v>
      </c>
      <c r="B74" s="778" t="s">
        <v>683</v>
      </c>
      <c r="C74" s="773"/>
      <c r="D74" s="774"/>
      <c r="E74" s="774"/>
      <c r="F74" s="774"/>
      <c r="G74" s="774"/>
      <c r="H74" s="775"/>
      <c r="I74" s="775"/>
      <c r="J74" s="775"/>
      <c r="K74" s="776">
        <v>1</v>
      </c>
      <c r="L74" s="776">
        <f t="shared" si="7"/>
        <v>1</v>
      </c>
      <c r="M74" s="776"/>
      <c r="N74" s="776"/>
      <c r="O74" s="776">
        <v>1</v>
      </c>
      <c r="P74" s="776">
        <f t="shared" si="8"/>
        <v>1</v>
      </c>
      <c r="Q74" s="776"/>
      <c r="R74" s="776"/>
      <c r="S74" s="777">
        <f t="shared" si="9"/>
        <v>1</v>
      </c>
      <c r="T74" s="777">
        <f t="shared" si="10"/>
        <v>1</v>
      </c>
    </row>
    <row r="75" spans="1:20" s="29" customFormat="1" ht="14.45" customHeight="1" x14ac:dyDescent="0.25">
      <c r="A75" s="730" t="s">
        <v>112</v>
      </c>
      <c r="B75" s="772" t="s">
        <v>684</v>
      </c>
      <c r="C75" s="773"/>
      <c r="D75" s="774"/>
      <c r="E75" s="774"/>
      <c r="F75" s="774"/>
      <c r="G75" s="774"/>
      <c r="H75" s="775"/>
      <c r="I75" s="775"/>
      <c r="J75" s="775"/>
      <c r="K75" s="776"/>
      <c r="L75" s="776"/>
      <c r="M75" s="776"/>
      <c r="N75" s="776"/>
      <c r="O75" s="776"/>
      <c r="P75" s="776"/>
      <c r="Q75" s="776"/>
      <c r="R75" s="776"/>
      <c r="S75" s="777"/>
      <c r="T75" s="777"/>
    </row>
    <row r="76" spans="1:20" s="29" customFormat="1" ht="14.45" customHeight="1" x14ac:dyDescent="0.25">
      <c r="A76" s="730" t="s">
        <v>640</v>
      </c>
      <c r="B76" s="778" t="s">
        <v>685</v>
      </c>
      <c r="C76" s="773"/>
      <c r="D76" s="774"/>
      <c r="E76" s="774"/>
      <c r="F76" s="774"/>
      <c r="G76" s="774"/>
      <c r="H76" s="775"/>
      <c r="I76" s="775"/>
      <c r="J76" s="775"/>
      <c r="K76" s="776">
        <v>1</v>
      </c>
      <c r="L76" s="776">
        <f t="shared" ref="L76:L83" si="11">K76</f>
        <v>1</v>
      </c>
      <c r="M76" s="776"/>
      <c r="N76" s="776"/>
      <c r="O76" s="776">
        <v>1</v>
      </c>
      <c r="P76" s="776">
        <f t="shared" ref="P76:P83" si="12">D76+H76+L76</f>
        <v>1</v>
      </c>
      <c r="Q76" s="776"/>
      <c r="R76" s="776"/>
      <c r="S76" s="777">
        <f t="shared" ref="S76:T83" si="13">O76+Q76/2</f>
        <v>1</v>
      </c>
      <c r="T76" s="777">
        <f t="shared" si="13"/>
        <v>1</v>
      </c>
    </row>
    <row r="77" spans="1:20" s="29" customFormat="1" ht="14.45" customHeight="1" x14ac:dyDescent="0.25">
      <c r="A77" s="730" t="s">
        <v>641</v>
      </c>
      <c r="B77" s="778" t="s">
        <v>686</v>
      </c>
      <c r="C77" s="773"/>
      <c r="D77" s="774"/>
      <c r="E77" s="774"/>
      <c r="F77" s="774"/>
      <c r="G77" s="774"/>
      <c r="H77" s="775"/>
      <c r="I77" s="775"/>
      <c r="J77" s="775"/>
      <c r="K77" s="776">
        <v>1</v>
      </c>
      <c r="L77" s="776">
        <f t="shared" si="11"/>
        <v>1</v>
      </c>
      <c r="M77" s="776"/>
      <c r="N77" s="776"/>
      <c r="O77" s="776">
        <v>1</v>
      </c>
      <c r="P77" s="776">
        <f t="shared" si="12"/>
        <v>1</v>
      </c>
      <c r="Q77" s="776"/>
      <c r="R77" s="776"/>
      <c r="S77" s="777">
        <f t="shared" si="13"/>
        <v>1</v>
      </c>
      <c r="T77" s="777">
        <f t="shared" si="13"/>
        <v>1</v>
      </c>
    </row>
    <row r="78" spans="1:20" s="29" customFormat="1" ht="14.45" customHeight="1" x14ac:dyDescent="0.25">
      <c r="A78" s="730" t="s">
        <v>115</v>
      </c>
      <c r="B78" s="778" t="s">
        <v>687</v>
      </c>
      <c r="C78" s="773"/>
      <c r="D78" s="774"/>
      <c r="E78" s="774"/>
      <c r="F78" s="774"/>
      <c r="G78" s="774"/>
      <c r="H78" s="775"/>
      <c r="I78" s="775"/>
      <c r="J78" s="775"/>
      <c r="K78" s="776">
        <v>1</v>
      </c>
      <c r="L78" s="776">
        <f t="shared" si="11"/>
        <v>1</v>
      </c>
      <c r="M78" s="776"/>
      <c r="N78" s="776"/>
      <c r="O78" s="776">
        <v>1</v>
      </c>
      <c r="P78" s="776">
        <f t="shared" si="12"/>
        <v>1</v>
      </c>
      <c r="Q78" s="776"/>
      <c r="R78" s="776"/>
      <c r="S78" s="777">
        <f t="shared" si="13"/>
        <v>1</v>
      </c>
      <c r="T78" s="777">
        <f t="shared" si="13"/>
        <v>1</v>
      </c>
    </row>
    <row r="79" spans="1:20" s="29" customFormat="1" ht="14.45" customHeight="1" x14ac:dyDescent="0.25">
      <c r="A79" s="730" t="s">
        <v>116</v>
      </c>
      <c r="B79" s="772" t="s">
        <v>688</v>
      </c>
      <c r="C79" s="773"/>
      <c r="D79" s="774"/>
      <c r="E79" s="774"/>
      <c r="F79" s="774"/>
      <c r="G79" s="774"/>
      <c r="H79" s="775"/>
      <c r="I79" s="775"/>
      <c r="J79" s="775"/>
      <c r="K79" s="776"/>
      <c r="L79" s="776">
        <f t="shared" si="11"/>
        <v>0</v>
      </c>
      <c r="M79" s="776"/>
      <c r="N79" s="776"/>
      <c r="O79" s="776"/>
      <c r="P79" s="776">
        <f t="shared" si="12"/>
        <v>0</v>
      </c>
      <c r="Q79" s="776"/>
      <c r="R79" s="776"/>
      <c r="S79" s="777">
        <f t="shared" si="13"/>
        <v>0</v>
      </c>
      <c r="T79" s="777">
        <f t="shared" si="13"/>
        <v>0</v>
      </c>
    </row>
    <row r="80" spans="1:20" s="29" customFormat="1" ht="14.45" customHeight="1" x14ac:dyDescent="0.25">
      <c r="A80" s="730" t="s">
        <v>117</v>
      </c>
      <c r="B80" s="778" t="s">
        <v>689</v>
      </c>
      <c r="C80" s="773"/>
      <c r="D80" s="774"/>
      <c r="E80" s="774"/>
      <c r="F80" s="774"/>
      <c r="G80" s="774"/>
      <c r="H80" s="775"/>
      <c r="I80" s="775"/>
      <c r="J80" s="775"/>
      <c r="K80" s="776">
        <v>1</v>
      </c>
      <c r="L80" s="776">
        <f t="shared" si="11"/>
        <v>1</v>
      </c>
      <c r="M80" s="776"/>
      <c r="N80" s="776"/>
      <c r="O80" s="776">
        <v>1</v>
      </c>
      <c r="P80" s="776">
        <f t="shared" si="12"/>
        <v>1</v>
      </c>
      <c r="Q80" s="776"/>
      <c r="R80" s="776"/>
      <c r="S80" s="777">
        <f t="shared" si="13"/>
        <v>1</v>
      </c>
      <c r="T80" s="777">
        <f t="shared" si="13"/>
        <v>1</v>
      </c>
    </row>
    <row r="81" spans="1:20" s="29" customFormat="1" ht="14.45" customHeight="1" x14ac:dyDescent="0.25">
      <c r="A81" s="730" t="s">
        <v>120</v>
      </c>
      <c r="B81" s="778" t="s">
        <v>690</v>
      </c>
      <c r="C81" s="773"/>
      <c r="D81" s="774"/>
      <c r="E81" s="774"/>
      <c r="F81" s="774"/>
      <c r="G81" s="774"/>
      <c r="H81" s="775"/>
      <c r="I81" s="775"/>
      <c r="J81" s="775"/>
      <c r="K81" s="776">
        <v>1</v>
      </c>
      <c r="L81" s="776">
        <f t="shared" si="11"/>
        <v>1</v>
      </c>
      <c r="M81" s="776"/>
      <c r="N81" s="776"/>
      <c r="O81" s="776">
        <v>1</v>
      </c>
      <c r="P81" s="776">
        <f t="shared" si="12"/>
        <v>1</v>
      </c>
      <c r="Q81" s="776"/>
      <c r="R81" s="776"/>
      <c r="S81" s="777">
        <f t="shared" si="13"/>
        <v>1</v>
      </c>
      <c r="T81" s="777">
        <f t="shared" si="13"/>
        <v>1</v>
      </c>
    </row>
    <row r="82" spans="1:20" s="29" customFormat="1" ht="14.45" customHeight="1" x14ac:dyDescent="0.25">
      <c r="A82" s="730" t="s">
        <v>123</v>
      </c>
      <c r="B82" s="778" t="s">
        <v>691</v>
      </c>
      <c r="C82" s="773"/>
      <c r="D82" s="774"/>
      <c r="E82" s="774"/>
      <c r="F82" s="774"/>
      <c r="G82" s="774"/>
      <c r="H82" s="775"/>
      <c r="I82" s="775"/>
      <c r="J82" s="775"/>
      <c r="K82" s="776">
        <v>3</v>
      </c>
      <c r="L82" s="776">
        <f t="shared" si="11"/>
        <v>3</v>
      </c>
      <c r="M82" s="776"/>
      <c r="N82" s="776"/>
      <c r="O82" s="776">
        <v>3</v>
      </c>
      <c r="P82" s="776">
        <f t="shared" si="12"/>
        <v>3</v>
      </c>
      <c r="Q82" s="776"/>
      <c r="R82" s="776"/>
      <c r="S82" s="777">
        <f t="shared" si="13"/>
        <v>3</v>
      </c>
      <c r="T82" s="777">
        <f t="shared" si="13"/>
        <v>3</v>
      </c>
    </row>
    <row r="83" spans="1:20" s="29" customFormat="1" ht="14.45" customHeight="1" x14ac:dyDescent="0.25">
      <c r="A83" s="730" t="s">
        <v>124</v>
      </c>
      <c r="B83" s="778" t="s">
        <v>873</v>
      </c>
      <c r="C83" s="773"/>
      <c r="D83" s="774"/>
      <c r="E83" s="774"/>
      <c r="F83" s="774"/>
      <c r="G83" s="774"/>
      <c r="H83" s="775"/>
      <c r="I83" s="775"/>
      <c r="J83" s="775"/>
      <c r="K83" s="776">
        <v>1</v>
      </c>
      <c r="L83" s="776">
        <f t="shared" si="11"/>
        <v>1</v>
      </c>
      <c r="M83" s="776"/>
      <c r="N83" s="776"/>
      <c r="O83" s="776">
        <v>1</v>
      </c>
      <c r="P83" s="776">
        <f t="shared" si="12"/>
        <v>1</v>
      </c>
      <c r="Q83" s="776"/>
      <c r="R83" s="776"/>
      <c r="S83" s="777">
        <f t="shared" si="13"/>
        <v>1</v>
      </c>
      <c r="T83" s="777">
        <f t="shared" si="13"/>
        <v>1</v>
      </c>
    </row>
    <row r="84" spans="1:20" s="29" customFormat="1" ht="14.45" customHeight="1" x14ac:dyDescent="0.25">
      <c r="A84" s="730" t="s">
        <v>125</v>
      </c>
      <c r="B84" s="772" t="s">
        <v>692</v>
      </c>
      <c r="C84" s="773"/>
      <c r="D84" s="774"/>
      <c r="E84" s="774"/>
      <c r="F84" s="774"/>
      <c r="G84" s="774"/>
      <c r="H84" s="775"/>
      <c r="I84" s="775"/>
      <c r="J84" s="775"/>
      <c r="K84" s="776"/>
      <c r="L84" s="776"/>
      <c r="M84" s="776"/>
      <c r="N84" s="776"/>
      <c r="O84" s="776"/>
      <c r="P84" s="776"/>
      <c r="Q84" s="776"/>
      <c r="R84" s="776"/>
      <c r="S84" s="777"/>
      <c r="T84" s="777"/>
    </row>
    <row r="85" spans="1:20" s="29" customFormat="1" ht="14.45" customHeight="1" x14ac:dyDescent="0.25">
      <c r="A85" s="730" t="s">
        <v>126</v>
      </c>
      <c r="B85" s="778" t="s">
        <v>693</v>
      </c>
      <c r="C85" s="773"/>
      <c r="D85" s="774"/>
      <c r="E85" s="774"/>
      <c r="F85" s="774"/>
      <c r="G85" s="774"/>
      <c r="H85" s="775"/>
      <c r="I85" s="775"/>
      <c r="J85" s="775"/>
      <c r="K85" s="776">
        <v>1</v>
      </c>
      <c r="L85" s="776">
        <f>K85</f>
        <v>1</v>
      </c>
      <c r="M85" s="776"/>
      <c r="N85" s="776"/>
      <c r="O85" s="776">
        <v>1</v>
      </c>
      <c r="P85" s="776">
        <f>D85+H85+L85</f>
        <v>1</v>
      </c>
      <c r="Q85" s="776"/>
      <c r="R85" s="776"/>
      <c r="S85" s="777">
        <f t="shared" ref="S85:T87" si="14">O85+Q85/2</f>
        <v>1</v>
      </c>
      <c r="T85" s="777">
        <f t="shared" si="14"/>
        <v>1</v>
      </c>
    </row>
    <row r="86" spans="1:20" s="29" customFormat="1" ht="14.45" customHeight="1" x14ac:dyDescent="0.25">
      <c r="A86" s="730" t="s">
        <v>129</v>
      </c>
      <c r="B86" s="778" t="s">
        <v>694</v>
      </c>
      <c r="C86" s="773"/>
      <c r="D86" s="774"/>
      <c r="E86" s="774"/>
      <c r="F86" s="774"/>
      <c r="G86" s="774"/>
      <c r="H86" s="775"/>
      <c r="I86" s="775"/>
      <c r="J86" s="775"/>
      <c r="K86" s="776">
        <v>2</v>
      </c>
      <c r="L86" s="776">
        <f>K86</f>
        <v>2</v>
      </c>
      <c r="M86" s="776"/>
      <c r="N86" s="776"/>
      <c r="O86" s="776">
        <v>2</v>
      </c>
      <c r="P86" s="776">
        <f>D86+H86+L86</f>
        <v>2</v>
      </c>
      <c r="Q86" s="776"/>
      <c r="R86" s="776"/>
      <c r="S86" s="777">
        <f t="shared" si="14"/>
        <v>2</v>
      </c>
      <c r="T86" s="777">
        <f t="shared" si="14"/>
        <v>2</v>
      </c>
    </row>
    <row r="87" spans="1:20" s="29" customFormat="1" ht="14.45" customHeight="1" x14ac:dyDescent="0.25">
      <c r="A87" s="730" t="s">
        <v>132</v>
      </c>
      <c r="B87" s="778" t="s">
        <v>695</v>
      </c>
      <c r="C87" s="773"/>
      <c r="D87" s="774"/>
      <c r="E87" s="774"/>
      <c r="F87" s="774"/>
      <c r="G87" s="774"/>
      <c r="H87" s="775"/>
      <c r="I87" s="775"/>
      <c r="J87" s="775"/>
      <c r="K87" s="776">
        <v>1</v>
      </c>
      <c r="L87" s="776">
        <f>K87</f>
        <v>1</v>
      </c>
      <c r="M87" s="776"/>
      <c r="N87" s="776"/>
      <c r="O87" s="776">
        <v>1</v>
      </c>
      <c r="P87" s="776">
        <f>D87+H87+L87</f>
        <v>1</v>
      </c>
      <c r="Q87" s="776"/>
      <c r="R87" s="776"/>
      <c r="S87" s="777">
        <f t="shared" si="14"/>
        <v>1</v>
      </c>
      <c r="T87" s="777">
        <f t="shared" si="14"/>
        <v>1</v>
      </c>
    </row>
    <row r="88" spans="1:20" s="29" customFormat="1" ht="14.45" customHeight="1" x14ac:dyDescent="0.25">
      <c r="A88" s="730" t="s">
        <v>135</v>
      </c>
      <c r="B88" s="778" t="s">
        <v>997</v>
      </c>
      <c r="C88" s="773"/>
      <c r="D88" s="774"/>
      <c r="E88" s="774"/>
      <c r="F88" s="774"/>
      <c r="G88" s="774"/>
      <c r="H88" s="775"/>
      <c r="I88" s="775"/>
      <c r="J88" s="775"/>
      <c r="K88" s="776">
        <v>0.5</v>
      </c>
      <c r="L88" s="776">
        <f>K88</f>
        <v>0.5</v>
      </c>
      <c r="M88" s="776"/>
      <c r="N88" s="776"/>
      <c r="O88" s="776">
        <f>K88+M88</f>
        <v>0.5</v>
      </c>
      <c r="P88" s="776">
        <f>D88+H88+L88</f>
        <v>0.5</v>
      </c>
      <c r="Q88" s="776"/>
      <c r="R88" s="776"/>
      <c r="S88" s="779">
        <f>O88+Q88</f>
        <v>0.5</v>
      </c>
      <c r="T88" s="780">
        <f>P88+R88/2</f>
        <v>0.5</v>
      </c>
    </row>
    <row r="89" spans="1:20" s="29" customFormat="1" ht="14.45" customHeight="1" x14ac:dyDescent="0.25">
      <c r="A89" s="730" t="s">
        <v>136</v>
      </c>
      <c r="B89" s="781" t="s">
        <v>696</v>
      </c>
      <c r="C89" s="773"/>
      <c r="D89" s="774"/>
      <c r="E89" s="774"/>
      <c r="F89" s="774"/>
      <c r="G89" s="774"/>
      <c r="H89" s="775"/>
      <c r="I89" s="775"/>
      <c r="J89" s="775"/>
      <c r="K89" s="776">
        <f>SUM(K66:K88)</f>
        <v>23.5</v>
      </c>
      <c r="L89" s="776">
        <f>K89</f>
        <v>23.5</v>
      </c>
      <c r="M89" s="776">
        <f>SUM(M66:M87)</f>
        <v>0</v>
      </c>
      <c r="N89" s="776">
        <f>SUM(N66:N87)</f>
        <v>0</v>
      </c>
      <c r="O89" s="776">
        <f>SUM(O66:O88)</f>
        <v>23.5</v>
      </c>
      <c r="P89" s="776">
        <f>D89+H89+L89</f>
        <v>23.5</v>
      </c>
      <c r="Q89" s="776">
        <f>SUM(Q66:Q87)</f>
        <v>0</v>
      </c>
      <c r="R89" s="776">
        <f>SUM(R66:R87)</f>
        <v>0</v>
      </c>
      <c r="S89" s="780">
        <f>O89+Q89/2</f>
        <v>23.5</v>
      </c>
      <c r="T89" s="780">
        <f>SUM(T66:T88)</f>
        <v>23.5</v>
      </c>
    </row>
    <row r="90" spans="1:20" s="29" customFormat="1" ht="14.45" customHeight="1" x14ac:dyDescent="0.25">
      <c r="A90" s="730"/>
      <c r="B90" s="765"/>
      <c r="C90" s="782"/>
      <c r="D90" s="783"/>
      <c r="E90" s="783"/>
      <c r="F90" s="783"/>
      <c r="G90" s="783"/>
      <c r="H90" s="784"/>
      <c r="I90" s="784"/>
      <c r="J90" s="784"/>
      <c r="K90" s="785"/>
      <c r="L90" s="785"/>
      <c r="M90" s="785"/>
      <c r="N90" s="785"/>
      <c r="O90" s="785"/>
      <c r="P90" s="785"/>
      <c r="Q90" s="785"/>
      <c r="R90" s="785"/>
      <c r="S90" s="786"/>
      <c r="T90" s="785"/>
    </row>
    <row r="91" spans="1:20" s="29" customFormat="1" ht="14.45" customHeight="1" x14ac:dyDescent="0.25">
      <c r="A91" s="730"/>
      <c r="B91" s="769"/>
      <c r="C91" s="760"/>
      <c r="D91" s="738"/>
      <c r="E91" s="738"/>
      <c r="F91" s="738"/>
      <c r="G91" s="738"/>
      <c r="H91" s="754"/>
      <c r="I91" s="754"/>
      <c r="J91" s="754"/>
      <c r="K91" s="739"/>
      <c r="L91" s="739"/>
      <c r="M91" s="739"/>
      <c r="N91" s="739"/>
      <c r="O91" s="739"/>
      <c r="P91" s="739"/>
      <c r="Q91" s="739"/>
      <c r="R91" s="739"/>
      <c r="S91" s="770"/>
      <c r="T91" s="739"/>
    </row>
    <row r="92" spans="1:20" s="29" customFormat="1" ht="14.45" customHeight="1" x14ac:dyDescent="0.25">
      <c r="A92" s="730"/>
      <c r="B92" s="769"/>
      <c r="C92" s="760"/>
      <c r="D92" s="738"/>
      <c r="E92" s="738"/>
      <c r="F92" s="738"/>
      <c r="G92" s="738"/>
      <c r="H92" s="754"/>
      <c r="I92" s="754"/>
      <c r="J92" s="754"/>
      <c r="K92" s="739"/>
      <c r="L92" s="739"/>
      <c r="M92" s="739"/>
      <c r="N92" s="739"/>
      <c r="O92" s="739"/>
      <c r="P92" s="739"/>
      <c r="Q92" s="739"/>
      <c r="R92" s="739"/>
      <c r="S92" s="770"/>
      <c r="T92" s="739"/>
    </row>
    <row r="93" spans="1:20" s="29" customFormat="1" ht="14.45" customHeight="1" x14ac:dyDescent="0.25">
      <c r="A93" s="822" t="s">
        <v>139</v>
      </c>
      <c r="B93" s="823" t="s">
        <v>506</v>
      </c>
      <c r="C93" s="824"/>
      <c r="D93" s="825"/>
      <c r="E93" s="825"/>
      <c r="F93" s="825"/>
      <c r="G93" s="825"/>
      <c r="H93" s="826"/>
      <c r="I93" s="826"/>
      <c r="J93" s="826"/>
      <c r="K93" s="809"/>
      <c r="L93" s="809"/>
      <c r="M93" s="809"/>
      <c r="N93" s="809"/>
      <c r="O93" s="809"/>
      <c r="P93" s="809"/>
      <c r="Q93" s="809"/>
      <c r="R93" s="809"/>
      <c r="S93" s="827"/>
      <c r="T93" s="809"/>
    </row>
    <row r="94" spans="1:20" s="29" customFormat="1" ht="14.45" customHeight="1" x14ac:dyDescent="0.25">
      <c r="A94" s="822" t="s">
        <v>140</v>
      </c>
      <c r="B94" s="828" t="s">
        <v>507</v>
      </c>
      <c r="C94" s="829"/>
      <c r="D94" s="830"/>
      <c r="E94" s="830"/>
      <c r="F94" s="830"/>
      <c r="G94" s="830"/>
      <c r="H94" s="831"/>
      <c r="I94" s="831"/>
      <c r="J94" s="831"/>
      <c r="K94" s="831">
        <v>13</v>
      </c>
      <c r="L94" s="831">
        <f>K94</f>
        <v>13</v>
      </c>
      <c r="M94" s="832"/>
      <c r="N94" s="832"/>
      <c r="O94" s="831">
        <f>K94</f>
        <v>13</v>
      </c>
      <c r="P94" s="832">
        <f>L94+H94+D94</f>
        <v>13</v>
      </c>
      <c r="Q94" s="832"/>
      <c r="R94" s="832"/>
      <c r="S94" s="831">
        <f t="shared" ref="S94:T97" si="15">O94+Q94/2</f>
        <v>13</v>
      </c>
      <c r="T94" s="832">
        <f t="shared" si="15"/>
        <v>13</v>
      </c>
    </row>
    <row r="95" spans="1:20" s="29" customFormat="1" ht="14.45" customHeight="1" x14ac:dyDescent="0.25">
      <c r="A95" s="822" t="s">
        <v>141</v>
      </c>
      <c r="B95" s="828" t="s">
        <v>1299</v>
      </c>
      <c r="C95" s="829"/>
      <c r="D95" s="830"/>
      <c r="E95" s="830"/>
      <c r="F95" s="830"/>
      <c r="G95" s="830"/>
      <c r="H95" s="831"/>
      <c r="I95" s="831"/>
      <c r="J95" s="831"/>
      <c r="K95" s="831">
        <v>8</v>
      </c>
      <c r="L95" s="831">
        <f>K95</f>
        <v>8</v>
      </c>
      <c r="M95" s="832"/>
      <c r="N95" s="832"/>
      <c r="O95" s="831">
        <f>K95</f>
        <v>8</v>
      </c>
      <c r="P95" s="832">
        <f>O95</f>
        <v>8</v>
      </c>
      <c r="Q95" s="832"/>
      <c r="R95" s="832"/>
      <c r="S95" s="831">
        <f t="shared" si="15"/>
        <v>8</v>
      </c>
      <c r="T95" s="832">
        <f t="shared" si="15"/>
        <v>8</v>
      </c>
    </row>
    <row r="96" spans="1:20" s="29" customFormat="1" ht="14.45" customHeight="1" x14ac:dyDescent="0.25">
      <c r="A96" s="822"/>
      <c r="B96" s="828" t="s">
        <v>1300</v>
      </c>
      <c r="C96" s="829"/>
      <c r="D96" s="830"/>
      <c r="E96" s="830"/>
      <c r="F96" s="830"/>
      <c r="G96" s="830"/>
      <c r="H96" s="831"/>
      <c r="I96" s="831"/>
      <c r="J96" s="831"/>
      <c r="K96" s="831">
        <v>2</v>
      </c>
      <c r="L96" s="831">
        <f>K96</f>
        <v>2</v>
      </c>
      <c r="M96" s="832"/>
      <c r="N96" s="832"/>
      <c r="O96" s="831">
        <f>K96</f>
        <v>2</v>
      </c>
      <c r="P96" s="832">
        <f>O96</f>
        <v>2</v>
      </c>
      <c r="Q96" s="832"/>
      <c r="R96" s="832"/>
      <c r="S96" s="831">
        <f t="shared" si="15"/>
        <v>2</v>
      </c>
      <c r="T96" s="832">
        <f t="shared" si="15"/>
        <v>2</v>
      </c>
    </row>
    <row r="97" spans="1:238" s="29" customFormat="1" ht="14.45" customHeight="1" x14ac:dyDescent="0.25">
      <c r="A97" s="822" t="s">
        <v>142</v>
      </c>
      <c r="B97" s="828" t="s">
        <v>1301</v>
      </c>
      <c r="C97" s="829"/>
      <c r="D97" s="830"/>
      <c r="E97" s="830"/>
      <c r="F97" s="830"/>
      <c r="G97" s="830"/>
      <c r="H97" s="831"/>
      <c r="I97" s="831"/>
      <c r="J97" s="831"/>
      <c r="K97" s="831">
        <v>1</v>
      </c>
      <c r="L97" s="831">
        <f>K97</f>
        <v>1</v>
      </c>
      <c r="M97" s="832"/>
      <c r="N97" s="832"/>
      <c r="O97" s="831">
        <f>K97</f>
        <v>1</v>
      </c>
      <c r="P97" s="832">
        <f>O97</f>
        <v>1</v>
      </c>
      <c r="Q97" s="832"/>
      <c r="R97" s="832"/>
      <c r="S97" s="831">
        <f t="shared" si="15"/>
        <v>1</v>
      </c>
      <c r="T97" s="832">
        <f t="shared" si="15"/>
        <v>1</v>
      </c>
    </row>
    <row r="98" spans="1:238" s="29" customFormat="1" ht="14.45" customHeight="1" x14ac:dyDescent="0.25">
      <c r="A98" s="822" t="s">
        <v>143</v>
      </c>
      <c r="B98" s="833" t="s">
        <v>1049</v>
      </c>
      <c r="C98" s="834"/>
      <c r="D98" s="835"/>
      <c r="E98" s="835"/>
      <c r="F98" s="835"/>
      <c r="G98" s="835"/>
      <c r="H98" s="831"/>
      <c r="I98" s="831"/>
      <c r="J98" s="831"/>
      <c r="K98" s="832">
        <f>K94+K95+K97+K96</f>
        <v>24</v>
      </c>
      <c r="L98" s="832">
        <f t="shared" ref="L98:T98" si="16">L94+L95+L97+L96</f>
        <v>24</v>
      </c>
      <c r="M98" s="832">
        <f t="shared" si="16"/>
        <v>0</v>
      </c>
      <c r="N98" s="832">
        <f t="shared" si="16"/>
        <v>0</v>
      </c>
      <c r="O98" s="832">
        <f t="shared" si="16"/>
        <v>24</v>
      </c>
      <c r="P98" s="832">
        <f t="shared" si="16"/>
        <v>24</v>
      </c>
      <c r="Q98" s="832">
        <f t="shared" si="16"/>
        <v>0</v>
      </c>
      <c r="R98" s="832">
        <f t="shared" si="16"/>
        <v>0</v>
      </c>
      <c r="S98" s="836">
        <f t="shared" si="16"/>
        <v>24</v>
      </c>
      <c r="T98" s="836">
        <f t="shared" si="16"/>
        <v>24</v>
      </c>
    </row>
    <row r="99" spans="1:238" ht="15.75" customHeight="1" x14ac:dyDescent="0.25">
      <c r="A99" s="822"/>
      <c r="B99" s="837"/>
      <c r="C99" s="838"/>
      <c r="D99" s="839"/>
      <c r="E99" s="839"/>
      <c r="F99" s="839"/>
      <c r="G99" s="839"/>
      <c r="H99" s="840"/>
      <c r="I99" s="840"/>
      <c r="J99" s="840"/>
      <c r="K99" s="841"/>
      <c r="L99" s="841"/>
      <c r="M99" s="841"/>
      <c r="N99" s="841"/>
      <c r="O99" s="841"/>
      <c r="P99" s="841"/>
      <c r="Q99" s="841"/>
      <c r="R99" s="841"/>
      <c r="S99" s="841"/>
      <c r="T99" s="842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  <c r="FY99" s="29"/>
      <c r="FZ99" s="29"/>
      <c r="GA99" s="29"/>
      <c r="GB99" s="29"/>
      <c r="GC99" s="29"/>
      <c r="GD99" s="29"/>
      <c r="GE99" s="29"/>
      <c r="GF99" s="29"/>
      <c r="GG99" s="29"/>
      <c r="GH99" s="29"/>
      <c r="GI99" s="29"/>
      <c r="GJ99" s="29"/>
      <c r="GK99" s="29"/>
      <c r="GL99" s="29"/>
      <c r="GM99" s="29"/>
      <c r="GN99" s="29"/>
      <c r="GO99" s="29"/>
      <c r="GP99" s="29"/>
      <c r="GQ99" s="29"/>
      <c r="GR99" s="29"/>
      <c r="GS99" s="29"/>
      <c r="GT99" s="29"/>
      <c r="GU99" s="29"/>
      <c r="GV99" s="29"/>
      <c r="GW99" s="29"/>
      <c r="GX99" s="29"/>
      <c r="GY99" s="29"/>
      <c r="GZ99" s="29"/>
      <c r="HA99" s="29"/>
      <c r="HB99" s="29"/>
      <c r="HC99" s="29"/>
      <c r="HD99" s="29"/>
      <c r="HE99" s="29"/>
      <c r="HF99" s="29"/>
      <c r="HG99" s="29"/>
      <c r="HH99" s="29"/>
      <c r="HI99" s="29"/>
      <c r="HJ99" s="29"/>
      <c r="HK99" s="29"/>
      <c r="HL99" s="29"/>
      <c r="HM99" s="29"/>
      <c r="HN99" s="29"/>
      <c r="HO99" s="29"/>
      <c r="HP99" s="29"/>
      <c r="HQ99" s="29"/>
      <c r="HR99" s="29"/>
      <c r="HS99" s="29"/>
      <c r="HT99" s="29"/>
      <c r="HU99" s="29"/>
      <c r="HV99" s="29"/>
      <c r="HW99" s="29"/>
      <c r="HX99" s="29"/>
      <c r="HY99" s="29"/>
      <c r="HZ99" s="29"/>
      <c r="IA99" s="29"/>
      <c r="IB99" s="29"/>
      <c r="IC99" s="29"/>
      <c r="ID99" s="29"/>
    </row>
    <row r="100" spans="1:238" s="29" customFormat="1" ht="14.45" customHeight="1" x14ac:dyDescent="0.25">
      <c r="A100" s="787"/>
      <c r="B100" s="736"/>
      <c r="C100" s="737"/>
      <c r="D100" s="738"/>
      <c r="E100" s="738"/>
      <c r="F100" s="738"/>
      <c r="G100" s="738"/>
      <c r="H100" s="754"/>
      <c r="I100" s="754"/>
      <c r="J100" s="754"/>
      <c r="K100" s="754"/>
      <c r="L100" s="754"/>
      <c r="M100" s="754"/>
      <c r="N100" s="754"/>
      <c r="O100" s="754"/>
      <c r="P100" s="743"/>
      <c r="Q100" s="743"/>
      <c r="R100" s="743"/>
      <c r="S100" s="743"/>
      <c r="T100" s="743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6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6"/>
      <c r="FD100" s="16"/>
      <c r="FE100" s="16"/>
      <c r="FF100" s="16"/>
      <c r="FG100" s="16"/>
      <c r="FH100" s="16"/>
      <c r="FI100" s="16"/>
      <c r="FJ100" s="16"/>
      <c r="FK100" s="16"/>
      <c r="FL100" s="16"/>
      <c r="FM100" s="16"/>
      <c r="FN100" s="16"/>
      <c r="FO100" s="16"/>
      <c r="FP100" s="16"/>
      <c r="FQ100" s="16"/>
      <c r="FR100" s="16"/>
      <c r="FS100" s="16"/>
      <c r="FT100" s="16"/>
      <c r="FU100" s="16"/>
      <c r="FV100" s="16"/>
      <c r="FW100" s="16"/>
      <c r="FX100" s="16"/>
      <c r="FY100" s="16"/>
      <c r="FZ100" s="16"/>
      <c r="GA100" s="16"/>
      <c r="GB100" s="16"/>
      <c r="GC100" s="16"/>
      <c r="GD100" s="16"/>
      <c r="GE100" s="16"/>
      <c r="GF100" s="16"/>
      <c r="GG100" s="16"/>
      <c r="GH100" s="16"/>
      <c r="GI100" s="16"/>
      <c r="GJ100" s="16"/>
      <c r="GK100" s="16"/>
      <c r="GL100" s="16"/>
      <c r="GM100" s="16"/>
      <c r="GN100" s="16"/>
      <c r="GO100" s="16"/>
      <c r="GP100" s="16"/>
      <c r="GQ100" s="16"/>
      <c r="GR100" s="16"/>
      <c r="GS100" s="16"/>
      <c r="GT100" s="16"/>
      <c r="GU100" s="16"/>
      <c r="GV100" s="16"/>
      <c r="GW100" s="16"/>
      <c r="GX100" s="16"/>
      <c r="GY100" s="16"/>
      <c r="GZ100" s="16"/>
      <c r="HA100" s="16"/>
      <c r="HB100" s="16"/>
      <c r="HC100" s="16"/>
      <c r="HD100" s="16"/>
      <c r="HE100" s="16"/>
      <c r="HF100" s="16"/>
      <c r="HG100" s="16"/>
      <c r="HH100" s="16"/>
      <c r="HI100" s="16"/>
      <c r="HJ100" s="16"/>
      <c r="HK100" s="16"/>
      <c r="HL100" s="16"/>
      <c r="HM100" s="16"/>
      <c r="HN100" s="16"/>
      <c r="HO100" s="16"/>
      <c r="HP100" s="16"/>
      <c r="HQ100" s="16"/>
      <c r="HR100" s="16"/>
      <c r="HS100" s="16"/>
      <c r="HT100" s="16"/>
      <c r="HU100" s="16"/>
      <c r="HV100" s="16"/>
      <c r="HW100" s="16"/>
      <c r="HX100" s="16"/>
      <c r="HY100" s="16"/>
      <c r="HZ100" s="16"/>
      <c r="IA100" s="16"/>
      <c r="IB100" s="16"/>
      <c r="IC100" s="16"/>
      <c r="ID100" s="16"/>
    </row>
    <row r="101" spans="1:238" s="29" customFormat="1" ht="15.75" customHeight="1" x14ac:dyDescent="0.25">
      <c r="A101" s="787" t="s">
        <v>145</v>
      </c>
      <c r="B101" s="731" t="s">
        <v>661</v>
      </c>
      <c r="C101" s="732">
        <f>C21+C36+C60</f>
        <v>0</v>
      </c>
      <c r="D101" s="732">
        <f>D21+D36+D60</f>
        <v>0</v>
      </c>
      <c r="E101" s="732"/>
      <c r="F101" s="732"/>
      <c r="G101" s="732">
        <f>G21+G36+G60</f>
        <v>0</v>
      </c>
      <c r="H101" s="732">
        <f>H21+H36+H60</f>
        <v>0</v>
      </c>
      <c r="I101" s="732">
        <f>I21+I36+I60</f>
        <v>0</v>
      </c>
      <c r="J101" s="732">
        <f>J21+J36+J60</f>
        <v>0</v>
      </c>
      <c r="K101" s="732">
        <f t="shared" ref="K101:T101" si="17">K21+K36+K98+K89</f>
        <v>189</v>
      </c>
      <c r="L101" s="732">
        <f t="shared" si="17"/>
        <v>189</v>
      </c>
      <c r="M101" s="732">
        <f t="shared" si="17"/>
        <v>0</v>
      </c>
      <c r="N101" s="732">
        <f t="shared" si="17"/>
        <v>0</v>
      </c>
      <c r="O101" s="732">
        <f t="shared" si="17"/>
        <v>189</v>
      </c>
      <c r="P101" s="732">
        <f t="shared" si="17"/>
        <v>189</v>
      </c>
      <c r="Q101" s="732">
        <f t="shared" si="17"/>
        <v>0</v>
      </c>
      <c r="R101" s="732">
        <f t="shared" si="17"/>
        <v>0</v>
      </c>
      <c r="S101" s="788">
        <f t="shared" si="17"/>
        <v>189</v>
      </c>
      <c r="T101" s="788">
        <f t="shared" si="17"/>
        <v>189</v>
      </c>
    </row>
    <row r="102" spans="1:238" s="29" customFormat="1" ht="14.45" customHeight="1" x14ac:dyDescent="0.25">
      <c r="A102" s="787"/>
      <c r="B102" s="741"/>
      <c r="C102" s="742"/>
      <c r="D102" s="743"/>
      <c r="E102" s="743"/>
      <c r="F102" s="743"/>
      <c r="G102" s="743"/>
      <c r="H102" s="744"/>
      <c r="I102" s="744"/>
      <c r="J102" s="744"/>
      <c r="K102" s="744"/>
      <c r="L102" s="743"/>
      <c r="M102" s="743"/>
      <c r="N102" s="743"/>
      <c r="O102" s="743"/>
      <c r="P102" s="758"/>
      <c r="Q102" s="789"/>
      <c r="R102" s="789"/>
      <c r="S102" s="790"/>
      <c r="T102" s="790"/>
    </row>
    <row r="103" spans="1:238" ht="14.45" customHeight="1" x14ac:dyDescent="0.25">
      <c r="A103" s="787" t="s">
        <v>148</v>
      </c>
      <c r="B103" s="731" t="s">
        <v>585</v>
      </c>
      <c r="C103" s="791">
        <f>C10+C12+C101</f>
        <v>9</v>
      </c>
      <c r="D103" s="792">
        <f>D10+D12+D101</f>
        <v>9</v>
      </c>
      <c r="E103" s="793">
        <f>E10++E12+E101</f>
        <v>0</v>
      </c>
      <c r="F103" s="793">
        <f>F101+F12+F10</f>
        <v>0</v>
      </c>
      <c r="G103" s="791">
        <f>G10+G12+G101</f>
        <v>39</v>
      </c>
      <c r="H103" s="791">
        <f>H10+H12+H101</f>
        <v>39</v>
      </c>
      <c r="I103" s="791">
        <f>I10+I12+I101</f>
        <v>0</v>
      </c>
      <c r="J103" s="791">
        <f>J10+J12+J101</f>
        <v>0</v>
      </c>
      <c r="K103" s="794">
        <f>K101</f>
        <v>189</v>
      </c>
      <c r="L103" s="794">
        <f>L10+L12+L101</f>
        <v>189</v>
      </c>
      <c r="M103" s="794">
        <f>M10+M12+M101</f>
        <v>0</v>
      </c>
      <c r="N103" s="794">
        <f>N10+N12+N101</f>
        <v>0</v>
      </c>
      <c r="O103" s="734">
        <f>C103+G103+K103</f>
        <v>237</v>
      </c>
      <c r="P103" s="749">
        <f>P101+P12+P10</f>
        <v>237</v>
      </c>
      <c r="Q103" s="795">
        <f>Q10+Q12+Q101</f>
        <v>0</v>
      </c>
      <c r="R103" s="796">
        <f>R10+R12+R101</f>
        <v>0</v>
      </c>
      <c r="S103" s="734">
        <f>S10+S12+S101</f>
        <v>237</v>
      </c>
      <c r="T103" s="797">
        <f>T101+T12+T10</f>
        <v>237</v>
      </c>
      <c r="U103" s="385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  <c r="FY103" s="29"/>
      <c r="FZ103" s="29"/>
      <c r="GA103" s="29"/>
      <c r="GB103" s="29"/>
      <c r="GC103" s="29"/>
      <c r="GD103" s="29"/>
      <c r="GE103" s="29"/>
      <c r="GF103" s="29"/>
      <c r="GG103" s="29"/>
      <c r="GH103" s="29"/>
      <c r="GI103" s="29"/>
      <c r="GJ103" s="29"/>
      <c r="GK103" s="29"/>
      <c r="GL103" s="29"/>
      <c r="GM103" s="29"/>
      <c r="GN103" s="29"/>
      <c r="GO103" s="29"/>
      <c r="GP103" s="29"/>
      <c r="GQ103" s="29"/>
      <c r="GR103" s="29"/>
      <c r="GS103" s="29"/>
      <c r="GT103" s="29"/>
      <c r="GU103" s="29"/>
      <c r="GV103" s="29"/>
      <c r="GW103" s="29"/>
      <c r="GX103" s="29"/>
      <c r="GY103" s="29"/>
      <c r="GZ103" s="29"/>
      <c r="HA103" s="29"/>
      <c r="HB103" s="29"/>
      <c r="HC103" s="29"/>
      <c r="HD103" s="29"/>
      <c r="HE103" s="29"/>
      <c r="HF103" s="29"/>
      <c r="HG103" s="29"/>
      <c r="HH103" s="29"/>
      <c r="HI103" s="29"/>
      <c r="HJ103" s="29"/>
      <c r="HK103" s="29"/>
      <c r="HL103" s="29"/>
      <c r="HM103" s="29"/>
      <c r="HN103" s="29"/>
      <c r="HO103" s="29"/>
      <c r="HP103" s="29"/>
      <c r="HQ103" s="29"/>
      <c r="HR103" s="29"/>
      <c r="HS103" s="29"/>
      <c r="HT103" s="29"/>
      <c r="HU103" s="29"/>
      <c r="HV103" s="29"/>
      <c r="HW103" s="29"/>
      <c r="HX103" s="29"/>
      <c r="HY103" s="29"/>
      <c r="HZ103" s="29"/>
      <c r="IA103" s="29"/>
      <c r="IB103" s="29"/>
      <c r="IC103" s="29"/>
      <c r="ID103" s="29"/>
    </row>
    <row r="104" spans="1:238" ht="15.75" customHeight="1" x14ac:dyDescent="0.25">
      <c r="A104" s="735"/>
      <c r="B104" s="769"/>
      <c r="C104" s="760"/>
      <c r="D104" s="739"/>
      <c r="E104" s="739"/>
      <c r="F104" s="739"/>
      <c r="G104" s="739"/>
      <c r="H104" s="739"/>
      <c r="I104" s="739"/>
      <c r="J104" s="739"/>
      <c r="K104" s="739"/>
      <c r="L104" s="739"/>
      <c r="M104" s="739"/>
      <c r="N104" s="739"/>
      <c r="O104" s="798"/>
      <c r="P104" s="798"/>
      <c r="Q104" s="799"/>
      <c r="R104" s="799"/>
      <c r="S104" s="799"/>
      <c r="T104" s="799"/>
    </row>
    <row r="105" spans="1:238" ht="30" customHeight="1" x14ac:dyDescent="0.25">
      <c r="A105" s="735"/>
      <c r="B105" s="1995" t="s">
        <v>1050</v>
      </c>
      <c r="C105" s="1995"/>
      <c r="D105" s="1995"/>
      <c r="E105" s="1995"/>
      <c r="F105" s="1995"/>
      <c r="G105" s="1995"/>
      <c r="H105" s="1995"/>
      <c r="I105" s="1995"/>
      <c r="J105" s="1995"/>
      <c r="K105" s="1995"/>
      <c r="L105" s="1995"/>
      <c r="M105" s="1995"/>
      <c r="N105" s="1995"/>
      <c r="O105" s="1995"/>
      <c r="P105" s="1995"/>
      <c r="Q105" s="1995"/>
      <c r="R105" s="1995"/>
      <c r="S105" s="1995"/>
      <c r="T105" s="1995"/>
      <c r="U105" s="332"/>
    </row>
    <row r="106" spans="1:238" ht="29.25" customHeight="1" x14ac:dyDescent="0.25">
      <c r="A106" s="735"/>
      <c r="B106" s="1994" t="s">
        <v>1074</v>
      </c>
      <c r="C106" s="1994"/>
      <c r="D106" s="1994"/>
      <c r="E106" s="1994"/>
      <c r="F106" s="1994"/>
      <c r="G106" s="1994"/>
      <c r="H106" s="1994"/>
      <c r="I106" s="1994"/>
      <c r="J106" s="1994"/>
      <c r="K106" s="1994"/>
      <c r="L106" s="1994"/>
      <c r="M106" s="1994"/>
      <c r="N106" s="1994"/>
      <c r="O106" s="1994"/>
      <c r="P106" s="1994"/>
      <c r="Q106" s="1994"/>
      <c r="R106" s="1994"/>
      <c r="S106" s="1994"/>
      <c r="T106" s="1994"/>
      <c r="U106" s="332"/>
    </row>
    <row r="107" spans="1:238" ht="13.9" customHeight="1" x14ac:dyDescent="0.25">
      <c r="A107" s="735"/>
      <c r="B107" s="800" t="s">
        <v>274</v>
      </c>
      <c r="C107" s="735"/>
      <c r="D107" s="735"/>
      <c r="E107" s="735"/>
      <c r="F107" s="735"/>
      <c r="G107" s="735"/>
      <c r="H107" s="735"/>
      <c r="I107" s="735"/>
      <c r="J107" s="735"/>
      <c r="K107" s="735"/>
      <c r="L107" s="735"/>
      <c r="M107" s="735"/>
      <c r="N107" s="735"/>
      <c r="O107" s="735"/>
      <c r="P107" s="735"/>
      <c r="Q107" s="735"/>
      <c r="R107" s="735"/>
      <c r="S107" s="735"/>
      <c r="T107" s="735"/>
    </row>
    <row r="108" spans="1:238" ht="13.9" customHeight="1" x14ac:dyDescent="0.25">
      <c r="A108" s="735"/>
      <c r="B108" s="800"/>
      <c r="C108" s="735"/>
      <c r="D108" s="735"/>
      <c r="E108" s="735"/>
      <c r="F108" s="735"/>
      <c r="G108" s="735"/>
      <c r="H108" s="735"/>
      <c r="I108" s="735"/>
      <c r="J108" s="735"/>
      <c r="K108" s="735"/>
      <c r="L108" s="735"/>
      <c r="M108" s="735"/>
      <c r="N108" s="735"/>
      <c r="O108" s="735"/>
      <c r="P108" s="735"/>
      <c r="Q108" s="735"/>
      <c r="R108" s="735"/>
      <c r="S108" s="735"/>
      <c r="T108" s="735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9" scale="5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AA50"/>
  <sheetViews>
    <sheetView zoomScale="120" workbookViewId="0">
      <selection activeCell="F7" sqref="F7:J8"/>
    </sheetView>
  </sheetViews>
  <sheetFormatPr defaultColWidth="9.140625" defaultRowHeight="11.25" x14ac:dyDescent="0.2"/>
  <cols>
    <col min="1" max="1" width="4.85546875" style="85" customWidth="1"/>
    <col min="2" max="2" width="42.85546875" style="85" customWidth="1"/>
    <col min="3" max="3" width="11" style="86" customWidth="1"/>
    <col min="4" max="4" width="11.42578125" style="86" customWidth="1"/>
    <col min="5" max="10" width="12" style="86" customWidth="1"/>
    <col min="11" max="11" width="41.7109375" style="86" customWidth="1"/>
    <col min="12" max="12" width="11.140625" style="86" customWidth="1"/>
    <col min="13" max="13" width="12.85546875" style="86" customWidth="1"/>
    <col min="14" max="14" width="16" style="86" customWidth="1"/>
    <col min="15" max="27" width="9.140625" style="85"/>
    <col min="28" max="16384" width="9.140625" style="10"/>
  </cols>
  <sheetData>
    <row r="1" spans="1:27" ht="12.75" customHeight="1" x14ac:dyDescent="0.2">
      <c r="A1" s="1710" t="s">
        <v>1391</v>
      </c>
      <c r="B1" s="1710"/>
      <c r="C1" s="1710"/>
      <c r="D1" s="1710"/>
      <c r="E1" s="1710"/>
      <c r="F1" s="1710"/>
      <c r="G1" s="1710"/>
      <c r="H1" s="1710"/>
      <c r="I1" s="1710"/>
      <c r="J1" s="1710"/>
      <c r="K1" s="1710"/>
      <c r="L1" s="1710"/>
      <c r="M1" s="1710"/>
      <c r="N1" s="1710"/>
    </row>
    <row r="2" spans="1:27" x14ac:dyDescent="0.2">
      <c r="B2" s="379"/>
      <c r="N2" s="87"/>
    </row>
    <row r="3" spans="1:27" s="65" customFormat="1" x14ac:dyDescent="0.2">
      <c r="A3" s="88"/>
      <c r="B3" s="1709" t="s">
        <v>54</v>
      </c>
      <c r="C3" s="1709"/>
      <c r="D3" s="1709"/>
      <c r="E3" s="1709"/>
      <c r="F3" s="1709"/>
      <c r="G3" s="1709"/>
      <c r="H3" s="1709"/>
      <c r="I3" s="1709"/>
      <c r="J3" s="1709"/>
      <c r="K3" s="1709"/>
      <c r="L3" s="1709"/>
      <c r="M3" s="1709"/>
      <c r="N3" s="1709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</row>
    <row r="4" spans="1:27" s="65" customFormat="1" x14ac:dyDescent="0.2">
      <c r="A4" s="88"/>
      <c r="B4" s="1709" t="s">
        <v>1315</v>
      </c>
      <c r="C4" s="1709"/>
      <c r="D4" s="1709"/>
      <c r="E4" s="1709"/>
      <c r="F4" s="1709"/>
      <c r="G4" s="1709"/>
      <c r="H4" s="1709"/>
      <c r="I4" s="1709"/>
      <c r="J4" s="1709"/>
      <c r="K4" s="1709"/>
      <c r="L4" s="1709"/>
      <c r="M4" s="1709"/>
      <c r="N4" s="1709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</row>
    <row r="5" spans="1:27" s="65" customFormat="1" ht="12.75" customHeight="1" x14ac:dyDescent="0.2">
      <c r="A5" s="1746" t="s">
        <v>297</v>
      </c>
      <c r="B5" s="1746"/>
      <c r="C5" s="1746"/>
      <c r="D5" s="1746"/>
      <c r="E5" s="1746"/>
      <c r="F5" s="1746"/>
      <c r="G5" s="1746"/>
      <c r="H5" s="1746"/>
      <c r="I5" s="1746"/>
      <c r="J5" s="1746"/>
      <c r="K5" s="1746"/>
      <c r="L5" s="1746"/>
      <c r="M5" s="1746"/>
      <c r="N5" s="1746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</row>
    <row r="6" spans="1:27" s="65" customFormat="1" ht="12.75" customHeight="1" x14ac:dyDescent="0.2">
      <c r="A6" s="1747" t="s">
        <v>56</v>
      </c>
      <c r="B6" s="1750" t="s">
        <v>57</v>
      </c>
      <c r="C6" s="1742" t="s">
        <v>58</v>
      </c>
      <c r="D6" s="1742"/>
      <c r="E6" s="1743"/>
      <c r="F6" s="918"/>
      <c r="G6" s="918"/>
      <c r="H6" s="918"/>
      <c r="I6" s="918"/>
      <c r="J6" s="918"/>
      <c r="K6" s="1" t="s">
        <v>59</v>
      </c>
      <c r="L6" s="1741" t="s">
        <v>60</v>
      </c>
      <c r="M6" s="1741"/>
      <c r="N6" s="1741"/>
      <c r="O6" s="1741"/>
      <c r="P6" s="1741"/>
      <c r="Q6" s="1741"/>
      <c r="R6" s="1741"/>
      <c r="S6" s="1741"/>
      <c r="T6" s="88"/>
      <c r="U6" s="88"/>
    </row>
    <row r="7" spans="1:27" s="65" customFormat="1" ht="12.75" customHeight="1" x14ac:dyDescent="0.2">
      <c r="A7" s="1748"/>
      <c r="B7" s="1750"/>
      <c r="C7" s="1744" t="s">
        <v>1134</v>
      </c>
      <c r="D7" s="1744"/>
      <c r="E7" s="1745"/>
      <c r="F7" s="1736" t="s">
        <v>1401</v>
      </c>
      <c r="G7" s="1737"/>
      <c r="H7" s="1736" t="s">
        <v>1402</v>
      </c>
      <c r="I7" s="1737"/>
      <c r="J7" s="1737"/>
      <c r="K7" s="2"/>
      <c r="L7" s="1744" t="s">
        <v>1134</v>
      </c>
      <c r="M7" s="1744"/>
      <c r="N7" s="1744"/>
      <c r="O7" s="1736" t="s">
        <v>1401</v>
      </c>
      <c r="P7" s="1737"/>
      <c r="Q7" s="1736" t="s">
        <v>1402</v>
      </c>
      <c r="R7" s="1737"/>
      <c r="S7" s="1737"/>
    </row>
    <row r="8" spans="1:27" s="66" customFormat="1" ht="36.6" customHeight="1" x14ac:dyDescent="0.2">
      <c r="A8" s="1749"/>
      <c r="B8" s="89" t="s">
        <v>61</v>
      </c>
      <c r="C8" s="69" t="s">
        <v>62</v>
      </c>
      <c r="D8" s="69" t="s">
        <v>63</v>
      </c>
      <c r="E8" s="90" t="s">
        <v>64</v>
      </c>
      <c r="F8" s="948" t="s">
        <v>62</v>
      </c>
      <c r="G8" s="948" t="s">
        <v>63</v>
      </c>
      <c r="H8" s="948" t="s">
        <v>62</v>
      </c>
      <c r="I8" s="948" t="s">
        <v>63</v>
      </c>
      <c r="J8" s="948" t="s">
        <v>64</v>
      </c>
      <c r="K8" s="91" t="s">
        <v>65</v>
      </c>
      <c r="L8" s="69" t="s">
        <v>62</v>
      </c>
      <c r="M8" s="69" t="s">
        <v>63</v>
      </c>
      <c r="N8" s="69" t="s">
        <v>64</v>
      </c>
      <c r="O8" s="948" t="s">
        <v>62</v>
      </c>
      <c r="P8" s="948" t="s">
        <v>63</v>
      </c>
      <c r="Q8" s="948" t="s">
        <v>62</v>
      </c>
      <c r="R8" s="948" t="s">
        <v>63</v>
      </c>
      <c r="S8" s="948" t="s">
        <v>64</v>
      </c>
    </row>
    <row r="9" spans="1:27" ht="11.45" customHeight="1" x14ac:dyDescent="0.2">
      <c r="A9" s="92">
        <v>1</v>
      </c>
      <c r="B9" s="93" t="s">
        <v>24</v>
      </c>
      <c r="C9" s="94"/>
      <c r="D9" s="94"/>
      <c r="E9" s="94"/>
      <c r="F9" s="94"/>
      <c r="G9" s="94"/>
      <c r="H9" s="94"/>
      <c r="I9" s="94"/>
      <c r="J9" s="94"/>
      <c r="K9" s="70" t="s">
        <v>25</v>
      </c>
      <c r="L9" s="94"/>
      <c r="M9" s="94"/>
      <c r="N9" s="307"/>
      <c r="O9" s="107"/>
      <c r="S9" s="10"/>
      <c r="T9" s="10"/>
      <c r="U9" s="10"/>
      <c r="V9" s="10"/>
      <c r="W9" s="10"/>
      <c r="X9" s="10"/>
      <c r="Y9" s="10"/>
      <c r="Z9" s="10"/>
      <c r="AA9" s="10"/>
    </row>
    <row r="10" spans="1:27" x14ac:dyDescent="0.2">
      <c r="A10" s="92">
        <f t="shared" ref="A10:A45" si="0">A9+1</f>
        <v>2</v>
      </c>
      <c r="B10" s="95"/>
      <c r="C10" s="61"/>
      <c r="D10" s="61"/>
      <c r="E10" s="62"/>
      <c r="F10" s="62"/>
      <c r="G10" s="62"/>
      <c r="H10" s="62"/>
      <c r="I10" s="62"/>
      <c r="J10" s="62"/>
      <c r="K10" s="71"/>
      <c r="L10" s="62"/>
      <c r="M10" s="62"/>
      <c r="N10" s="303"/>
      <c r="O10" s="107"/>
      <c r="S10" s="10"/>
      <c r="T10" s="10"/>
      <c r="U10" s="10"/>
      <c r="V10" s="10"/>
      <c r="W10" s="10"/>
      <c r="X10" s="10"/>
      <c r="Y10" s="10"/>
      <c r="Z10" s="10"/>
      <c r="AA10" s="10"/>
    </row>
    <row r="11" spans="1:27" x14ac:dyDescent="0.2">
      <c r="A11" s="92">
        <f t="shared" si="0"/>
        <v>3</v>
      </c>
      <c r="B11" s="95" t="s">
        <v>38</v>
      </c>
      <c r="C11" s="61">
        <f>Össz.önkor.mérleg.!D14</f>
        <v>0</v>
      </c>
      <c r="D11" s="61">
        <f>Össz.önkor.mérleg.!E14</f>
        <v>0</v>
      </c>
      <c r="E11" s="61">
        <f>Össz.önkor.mérleg.!F14</f>
        <v>0</v>
      </c>
      <c r="F11" s="61"/>
      <c r="G11" s="61"/>
      <c r="H11" s="61"/>
      <c r="I11" s="61"/>
      <c r="J11" s="61"/>
      <c r="K11" s="72" t="s">
        <v>34</v>
      </c>
      <c r="L11" s="100"/>
      <c r="M11" s="100"/>
      <c r="N11" s="305"/>
      <c r="O11" s="107"/>
      <c r="S11" s="1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92">
        <f t="shared" si="0"/>
        <v>4</v>
      </c>
      <c r="B12" s="95" t="s">
        <v>1036</v>
      </c>
      <c r="C12" s="61">
        <f>Össz.önkor.mérleg.!D15</f>
        <v>0</v>
      </c>
      <c r="D12" s="61">
        <f>Össz.önkor.mérleg.!E15</f>
        <v>0</v>
      </c>
      <c r="E12" s="61">
        <f>Össz.önkor.mérleg.!F15</f>
        <v>0</v>
      </c>
      <c r="F12" s="61"/>
      <c r="G12" s="61"/>
      <c r="H12" s="61"/>
      <c r="I12" s="61"/>
      <c r="J12" s="61"/>
      <c r="K12" s="72"/>
      <c r="L12" s="100"/>
      <c r="M12" s="100"/>
      <c r="N12" s="305"/>
      <c r="O12" s="107"/>
      <c r="S12" s="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92">
        <f t="shared" si="0"/>
        <v>5</v>
      </c>
      <c r="B13" s="599" t="s">
        <v>1037</v>
      </c>
      <c r="C13" s="61">
        <f>Össz.önkor.mérleg.!D16</f>
        <v>1566466</v>
      </c>
      <c r="D13" s="61">
        <f>Össz.önkor.mérleg.!E16</f>
        <v>0</v>
      </c>
      <c r="E13" s="61">
        <f>Össz.önkor.mérleg.!F16</f>
        <v>1566466</v>
      </c>
      <c r="F13" s="61"/>
      <c r="G13" s="61"/>
      <c r="H13" s="61"/>
      <c r="I13" s="61"/>
      <c r="J13" s="61"/>
      <c r="K13" s="72"/>
      <c r="L13" s="100"/>
      <c r="M13" s="100"/>
      <c r="N13" s="305"/>
      <c r="O13" s="107"/>
      <c r="S13" s="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92">
        <f t="shared" si="0"/>
        <v>6</v>
      </c>
      <c r="B14" s="85" t="s">
        <v>621</v>
      </c>
      <c r="C14" s="61"/>
      <c r="D14" s="96"/>
      <c r="E14" s="96"/>
      <c r="F14" s="96"/>
      <c r="G14" s="96"/>
      <c r="H14" s="96"/>
      <c r="I14" s="96"/>
      <c r="J14" s="96"/>
      <c r="K14" s="71" t="s">
        <v>616</v>
      </c>
      <c r="L14" s="97">
        <f>Össz.önkor.mérleg.!M27</f>
        <v>2553715</v>
      </c>
      <c r="M14" s="97">
        <f>Össz.önkor.mérleg.!N27</f>
        <v>266941</v>
      </c>
      <c r="N14" s="305">
        <f>Össz.önkor.mérleg.!O27</f>
        <v>2820656</v>
      </c>
      <c r="O14" s="107"/>
      <c r="S14" s="10"/>
      <c r="T14" s="10"/>
      <c r="U14" s="10"/>
      <c r="V14" s="10"/>
      <c r="W14" s="10"/>
      <c r="X14" s="10"/>
      <c r="Y14" s="10"/>
      <c r="Z14" s="10"/>
      <c r="AA14" s="10"/>
    </row>
    <row r="15" spans="1:27" ht="12" customHeight="1" x14ac:dyDescent="0.2">
      <c r="A15" s="92">
        <f t="shared" si="0"/>
        <v>7</v>
      </c>
      <c r="B15" s="85" t="s">
        <v>43</v>
      </c>
      <c r="C15" s="61"/>
      <c r="D15" s="96"/>
      <c r="E15" s="96"/>
      <c r="F15" s="96"/>
      <c r="G15" s="96"/>
      <c r="H15" s="96"/>
      <c r="I15" s="96"/>
      <c r="J15" s="96"/>
      <c r="K15" s="71" t="s">
        <v>31</v>
      </c>
      <c r="L15" s="97">
        <f>Össz.önkor.mérleg.!M28</f>
        <v>10615</v>
      </c>
      <c r="M15" s="97">
        <f>Össz.önkor.mérleg.!N28</f>
        <v>19050</v>
      </c>
      <c r="N15" s="305">
        <f>SUM(L15:M15)</f>
        <v>29665</v>
      </c>
      <c r="O15" s="107"/>
      <c r="S15" s="10"/>
      <c r="T15" s="10"/>
      <c r="U15" s="10"/>
      <c r="V15" s="10"/>
      <c r="W15" s="10"/>
      <c r="X15" s="10"/>
      <c r="Y15" s="10"/>
      <c r="Z15" s="10"/>
      <c r="AA15" s="10"/>
    </row>
    <row r="16" spans="1:27" x14ac:dyDescent="0.2">
      <c r="A16" s="92">
        <f t="shared" si="0"/>
        <v>8</v>
      </c>
      <c r="B16" s="95" t="s">
        <v>44</v>
      </c>
      <c r="C16" s="68">
        <f>Össz.önkor.mérleg.!D24</f>
        <v>2028</v>
      </c>
      <c r="D16" s="68">
        <f>Össz.önkor.mérleg.!E24</f>
        <v>0</v>
      </c>
      <c r="E16" s="61">
        <f>Össz.önkor.mérleg.!F24</f>
        <v>2028</v>
      </c>
      <c r="F16" s="61"/>
      <c r="G16" s="61"/>
      <c r="H16" s="61"/>
      <c r="I16" s="61"/>
      <c r="J16" s="61"/>
      <c r="K16" s="71" t="s">
        <v>32</v>
      </c>
      <c r="L16" s="97"/>
      <c r="M16" s="97"/>
      <c r="N16" s="305"/>
      <c r="O16" s="107"/>
      <c r="S16" s="10"/>
      <c r="T16" s="10"/>
      <c r="U16" s="10"/>
      <c r="V16" s="10"/>
      <c r="W16" s="10"/>
      <c r="X16" s="10"/>
      <c r="Y16" s="10"/>
      <c r="Z16" s="10"/>
      <c r="AA16" s="10"/>
    </row>
    <row r="17" spans="1:27" x14ac:dyDescent="0.2">
      <c r="A17" s="92">
        <f t="shared" si="0"/>
        <v>9</v>
      </c>
      <c r="B17" s="95" t="s">
        <v>45</v>
      </c>
      <c r="C17" s="61">
        <f>Össz.önkor.mérleg.!D25</f>
        <v>0</v>
      </c>
      <c r="D17" s="61">
        <f>Össz.önkor.mérleg.!E25</f>
        <v>0</v>
      </c>
      <c r="E17" s="61">
        <f>Össz.önkor.mérleg.!F25</f>
        <v>0</v>
      </c>
      <c r="F17" s="61"/>
      <c r="G17" s="61"/>
      <c r="H17" s="61"/>
      <c r="I17" s="61"/>
      <c r="J17" s="61"/>
      <c r="K17" s="71" t="s">
        <v>438</v>
      </c>
      <c r="L17" s="97">
        <f>Össz.önkor.mérleg.!M30</f>
        <v>0</v>
      </c>
      <c r="M17" s="97">
        <f>Össz.önkor.mérleg.!N30</f>
        <v>0</v>
      </c>
      <c r="N17" s="305">
        <f>SUM(L17:M17)</f>
        <v>0</v>
      </c>
      <c r="O17" s="107"/>
      <c r="S17" s="10"/>
      <c r="T17" s="10"/>
      <c r="U17" s="10"/>
      <c r="V17" s="10"/>
      <c r="W17" s="10"/>
      <c r="X17" s="10"/>
      <c r="Y17" s="10"/>
      <c r="Z17" s="10"/>
      <c r="AA17" s="10"/>
    </row>
    <row r="18" spans="1:27" x14ac:dyDescent="0.2">
      <c r="A18" s="92">
        <f t="shared" si="0"/>
        <v>10</v>
      </c>
      <c r="B18" s="95"/>
      <c r="C18" s="61"/>
      <c r="D18" s="61"/>
      <c r="E18" s="61"/>
      <c r="F18" s="61"/>
      <c r="G18" s="61"/>
      <c r="H18" s="61"/>
      <c r="I18" s="61"/>
      <c r="J18" s="61"/>
      <c r="K18" s="71" t="s">
        <v>1046</v>
      </c>
      <c r="L18" s="97">
        <f>Össz.önkor.mérleg.!M31</f>
        <v>0</v>
      </c>
      <c r="M18" s="97">
        <f>Össz.önkor.mérleg.!N31</f>
        <v>5000</v>
      </c>
      <c r="N18" s="97">
        <f>Össz.önkor.mérleg.!O31</f>
        <v>5000</v>
      </c>
      <c r="O18" s="107"/>
      <c r="S18" s="10"/>
      <c r="T18" s="10"/>
      <c r="U18" s="10"/>
      <c r="V18" s="10"/>
      <c r="W18" s="10"/>
      <c r="X18" s="10"/>
      <c r="Y18" s="10"/>
      <c r="Z18" s="10"/>
      <c r="AA18" s="10"/>
    </row>
    <row r="19" spans="1:27" x14ac:dyDescent="0.2">
      <c r="A19" s="92">
        <f t="shared" si="0"/>
        <v>11</v>
      </c>
      <c r="B19" s="59" t="s">
        <v>46</v>
      </c>
      <c r="C19" s="61">
        <f>Össz.önkor.mérleg.!D21</f>
        <v>0</v>
      </c>
      <c r="D19" s="62">
        <f>Össz.önkor.mérleg.!E26</f>
        <v>750000</v>
      </c>
      <c r="E19" s="61">
        <f>Össz.önkor.mérleg.!F26</f>
        <v>750000</v>
      </c>
      <c r="F19" s="61"/>
      <c r="G19" s="61"/>
      <c r="H19" s="61"/>
      <c r="I19" s="61"/>
      <c r="J19" s="61"/>
      <c r="K19" s="71" t="s">
        <v>1047</v>
      </c>
      <c r="L19" s="97">
        <f>Össz.önkor.mérleg.!M32</f>
        <v>28681</v>
      </c>
      <c r="M19" s="97">
        <f>Össz.önkor.mérleg.!N32</f>
        <v>16000</v>
      </c>
      <c r="N19" s="305">
        <f>Össz.önkor.mérleg.!O32</f>
        <v>44681</v>
      </c>
      <c r="O19" s="107"/>
      <c r="S19" s="10"/>
      <c r="T19" s="10"/>
      <c r="U19" s="10"/>
      <c r="V19" s="10"/>
      <c r="W19" s="10"/>
      <c r="X19" s="10"/>
      <c r="Y19" s="10"/>
      <c r="Z19" s="10"/>
      <c r="AA19" s="10"/>
    </row>
    <row r="20" spans="1:27" x14ac:dyDescent="0.2">
      <c r="A20" s="92">
        <f t="shared" si="0"/>
        <v>12</v>
      </c>
      <c r="B20" s="95" t="s">
        <v>47</v>
      </c>
      <c r="C20" s="61">
        <f>Össz.önkor.mérleg.!D22</f>
        <v>0</v>
      </c>
      <c r="D20" s="61">
        <f>Össz.önkor.mérleg.!E22</f>
        <v>0</v>
      </c>
      <c r="E20" s="61">
        <f>Össz.önkor.mérleg.!F22</f>
        <v>0</v>
      </c>
      <c r="F20" s="61"/>
      <c r="G20" s="61"/>
      <c r="H20" s="61"/>
      <c r="I20" s="61"/>
      <c r="J20" s="61"/>
      <c r="K20" s="71" t="s">
        <v>1048</v>
      </c>
      <c r="L20" s="97">
        <f>Össz.önkor.mérleg.!M33</f>
        <v>0</v>
      </c>
      <c r="M20" s="97">
        <f>Össz.önkor.mérleg.!N33</f>
        <v>66939</v>
      </c>
      <c r="N20" s="305">
        <f>Össz.önkor.mérleg.!O33</f>
        <v>66939</v>
      </c>
      <c r="O20" s="107"/>
      <c r="S20" s="10"/>
      <c r="T20" s="10"/>
      <c r="U20" s="10"/>
      <c r="V20" s="10"/>
      <c r="W20" s="10"/>
      <c r="X20" s="10"/>
      <c r="Y20" s="10"/>
      <c r="Z20" s="10"/>
      <c r="AA20" s="10"/>
    </row>
    <row r="21" spans="1:27" x14ac:dyDescent="0.2">
      <c r="A21" s="92">
        <f t="shared" si="0"/>
        <v>13</v>
      </c>
      <c r="B21" s="95"/>
      <c r="C21" s="61"/>
      <c r="D21" s="62"/>
      <c r="E21" s="62"/>
      <c r="F21" s="62"/>
      <c r="G21" s="62"/>
      <c r="H21" s="62"/>
      <c r="I21" s="62"/>
      <c r="J21" s="62"/>
      <c r="K21" s="102" t="s">
        <v>68</v>
      </c>
      <c r="L21" s="103">
        <f>SUM(L14:L20)</f>
        <v>2593011</v>
      </c>
      <c r="M21" s="103">
        <f>SUM(M14:M20)</f>
        <v>373930</v>
      </c>
      <c r="N21" s="306">
        <f>SUM(N14:N20)</f>
        <v>2966941</v>
      </c>
      <c r="O21" s="107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">
      <c r="A22" s="92">
        <f t="shared" si="0"/>
        <v>14</v>
      </c>
      <c r="B22" s="85" t="s">
        <v>622</v>
      </c>
      <c r="C22" s="62">
        <f>Össz.önkor.mérleg.!D30</f>
        <v>0</v>
      </c>
      <c r="D22" s="62">
        <f>Össz.önkor.mérleg.!E30</f>
        <v>3006</v>
      </c>
      <c r="E22" s="62">
        <f>Össz.önkor.mérleg.!F30</f>
        <v>3006</v>
      </c>
      <c r="F22" s="62"/>
      <c r="G22" s="62"/>
      <c r="H22" s="62"/>
      <c r="I22" s="62"/>
      <c r="J22" s="62"/>
      <c r="K22" s="71"/>
      <c r="L22" s="97"/>
      <c r="M22" s="97"/>
      <c r="N22" s="303"/>
      <c r="O22" s="107"/>
      <c r="S22" s="10"/>
      <c r="T22" s="10"/>
      <c r="U22" s="10"/>
      <c r="V22" s="10"/>
      <c r="W22" s="10"/>
      <c r="X22" s="10"/>
      <c r="Y22" s="10"/>
      <c r="Z22" s="10"/>
      <c r="AA22" s="10"/>
    </row>
    <row r="23" spans="1:27" s="67" customFormat="1" x14ac:dyDescent="0.2">
      <c r="A23" s="92">
        <f t="shared" si="0"/>
        <v>15</v>
      </c>
      <c r="B23" s="85"/>
      <c r="C23" s="62"/>
      <c r="D23" s="62"/>
      <c r="E23" s="62"/>
      <c r="F23" s="62"/>
      <c r="G23" s="62"/>
      <c r="H23" s="62"/>
      <c r="I23" s="62"/>
      <c r="J23" s="62"/>
      <c r="K23" s="99"/>
      <c r="L23" s="97"/>
      <c r="M23" s="97"/>
      <c r="N23" s="305"/>
      <c r="O23" s="350"/>
      <c r="P23" s="109"/>
      <c r="Q23" s="109"/>
      <c r="R23" s="109"/>
    </row>
    <row r="24" spans="1:27" s="67" customFormat="1" x14ac:dyDescent="0.2">
      <c r="A24" s="92">
        <f t="shared" si="0"/>
        <v>16</v>
      </c>
      <c r="B24" s="101"/>
      <c r="C24" s="96"/>
      <c r="D24" s="96"/>
      <c r="E24" s="96"/>
      <c r="F24" s="96"/>
      <c r="G24" s="96"/>
      <c r="H24" s="96"/>
      <c r="I24" s="96"/>
      <c r="J24" s="96"/>
      <c r="K24" s="99"/>
      <c r="L24" s="97"/>
      <c r="M24" s="97"/>
      <c r="N24" s="305"/>
      <c r="O24" s="350"/>
      <c r="P24" s="109"/>
      <c r="Q24" s="109"/>
      <c r="R24" s="109"/>
    </row>
    <row r="25" spans="1:27" x14ac:dyDescent="0.2">
      <c r="A25" s="92">
        <f t="shared" si="0"/>
        <v>17</v>
      </c>
      <c r="B25" s="1001" t="s">
        <v>67</v>
      </c>
      <c r="C25" s="1002">
        <f>C12+C13+C16+C17+C19+C20+C22</f>
        <v>1568494</v>
      </c>
      <c r="D25" s="1002">
        <f t="shared" ref="D25:E25" si="1">D12+D13+D16+D17+D19+D20+D22</f>
        <v>753006</v>
      </c>
      <c r="E25" s="1002">
        <f t="shared" si="1"/>
        <v>2321500</v>
      </c>
      <c r="F25" s="1002"/>
      <c r="G25" s="1002"/>
      <c r="H25" s="1002"/>
      <c r="I25" s="1002"/>
      <c r="J25" s="1002"/>
      <c r="K25" s="1002"/>
      <c r="L25" s="1002"/>
      <c r="M25" s="1002"/>
      <c r="N25" s="1002"/>
      <c r="O25" s="953"/>
      <c r="P25" s="953"/>
      <c r="Q25" s="953"/>
      <c r="R25" s="953"/>
      <c r="S25" s="954"/>
      <c r="T25" s="10"/>
      <c r="U25" s="10"/>
      <c r="V25" s="10"/>
      <c r="W25" s="10"/>
      <c r="X25" s="10"/>
      <c r="Y25" s="10"/>
      <c r="Z25" s="10"/>
      <c r="AA25" s="10"/>
    </row>
    <row r="26" spans="1:27" x14ac:dyDescent="0.2">
      <c r="A26" s="92">
        <f t="shared" si="0"/>
        <v>18</v>
      </c>
      <c r="B26" s="964" t="s">
        <v>51</v>
      </c>
      <c r="C26" s="950">
        <f>SUM(C24:C25)</f>
        <v>1568494</v>
      </c>
      <c r="D26" s="950">
        <f>SUM(D24:D25)</f>
        <v>753006</v>
      </c>
      <c r="E26" s="950">
        <f>SUM(E24:E25)</f>
        <v>2321500</v>
      </c>
      <c r="F26" s="950"/>
      <c r="G26" s="950"/>
      <c r="H26" s="950"/>
      <c r="I26" s="950"/>
      <c r="J26" s="950"/>
      <c r="K26" s="950" t="s">
        <v>69</v>
      </c>
      <c r="L26" s="950">
        <f>L25+L21</f>
        <v>2593011</v>
      </c>
      <c r="M26" s="950">
        <f>M25+M21</f>
        <v>373930</v>
      </c>
      <c r="N26" s="950">
        <f>N25+N21</f>
        <v>2966941</v>
      </c>
      <c r="O26" s="953"/>
      <c r="P26" s="953"/>
      <c r="Q26" s="953"/>
      <c r="R26" s="953"/>
      <c r="S26" s="954"/>
      <c r="T26" s="10"/>
      <c r="U26" s="10"/>
      <c r="V26" s="10"/>
      <c r="W26" s="10"/>
      <c r="X26" s="10"/>
      <c r="Y26" s="10"/>
      <c r="Z26" s="10"/>
      <c r="AA26" s="10"/>
    </row>
    <row r="27" spans="1:27" x14ac:dyDescent="0.2">
      <c r="A27" s="92">
        <f t="shared" si="0"/>
        <v>19</v>
      </c>
      <c r="B27" s="953"/>
      <c r="C27" s="952"/>
      <c r="D27" s="952"/>
      <c r="E27" s="952"/>
      <c r="F27" s="952"/>
      <c r="G27" s="952"/>
      <c r="H27" s="952"/>
      <c r="I27" s="952"/>
      <c r="J27" s="952"/>
      <c r="K27" s="952"/>
      <c r="L27" s="952"/>
      <c r="M27" s="952"/>
      <c r="N27" s="952"/>
      <c r="O27" s="953"/>
      <c r="P27" s="953"/>
      <c r="Q27" s="953"/>
      <c r="R27" s="953"/>
      <c r="S27" s="954"/>
      <c r="T27" s="10"/>
      <c r="U27" s="10"/>
      <c r="V27" s="10"/>
      <c r="W27" s="10"/>
      <c r="X27" s="10"/>
      <c r="Y27" s="10"/>
      <c r="Z27" s="10"/>
      <c r="AA27" s="10"/>
    </row>
    <row r="28" spans="1:27" x14ac:dyDescent="0.2">
      <c r="A28" s="92">
        <f t="shared" si="0"/>
        <v>20</v>
      </c>
      <c r="B28" s="964" t="s">
        <v>623</v>
      </c>
      <c r="C28" s="950">
        <f>C26-L26</f>
        <v>-1024517</v>
      </c>
      <c r="D28" s="950">
        <f>D26-M26</f>
        <v>379076</v>
      </c>
      <c r="E28" s="1003">
        <f>E26-N26</f>
        <v>-645441</v>
      </c>
      <c r="F28" s="1003"/>
      <c r="G28" s="1003"/>
      <c r="H28" s="1003"/>
      <c r="I28" s="1003"/>
      <c r="J28" s="1003"/>
      <c r="K28" s="952"/>
      <c r="L28" s="952"/>
      <c r="M28" s="952"/>
      <c r="N28" s="952"/>
      <c r="O28" s="953"/>
      <c r="P28" s="953"/>
      <c r="Q28" s="953"/>
      <c r="R28" s="953"/>
      <c r="S28" s="954"/>
      <c r="T28" s="10"/>
      <c r="U28" s="10"/>
      <c r="V28" s="10"/>
      <c r="W28" s="10"/>
      <c r="X28" s="10"/>
      <c r="Y28" s="10"/>
      <c r="Z28" s="10"/>
      <c r="AA28" s="10"/>
    </row>
    <row r="29" spans="1:27" ht="16.5" customHeight="1" x14ac:dyDescent="0.2">
      <c r="A29" s="92">
        <f t="shared" si="0"/>
        <v>21</v>
      </c>
      <c r="B29" s="986" t="s">
        <v>1347</v>
      </c>
      <c r="C29" s="961">
        <f>-'működ. mérleg '!C27</f>
        <v>0</v>
      </c>
      <c r="D29" s="961">
        <v>-379076</v>
      </c>
      <c r="E29" s="961">
        <f>-'működ. mérleg '!E27</f>
        <v>-379076</v>
      </c>
      <c r="F29" s="961"/>
      <c r="G29" s="961"/>
      <c r="H29" s="961"/>
      <c r="I29" s="961"/>
      <c r="J29" s="961"/>
      <c r="K29" s="952"/>
      <c r="L29" s="952"/>
      <c r="M29" s="952"/>
      <c r="N29" s="952"/>
      <c r="O29" s="953"/>
      <c r="P29" s="953"/>
      <c r="Q29" s="953"/>
      <c r="R29" s="953"/>
      <c r="S29" s="954"/>
      <c r="T29" s="10"/>
      <c r="U29" s="10"/>
      <c r="V29" s="10"/>
      <c r="W29" s="10"/>
      <c r="X29" s="10"/>
      <c r="Y29" s="10"/>
      <c r="Z29" s="10"/>
      <c r="AA29" s="10"/>
    </row>
    <row r="30" spans="1:27" s="11" customFormat="1" x14ac:dyDescent="0.2">
      <c r="A30" s="92">
        <f t="shared" si="0"/>
        <v>22</v>
      </c>
      <c r="B30" s="1004"/>
      <c r="C30" s="952"/>
      <c r="D30" s="952"/>
      <c r="E30" s="952">
        <f>C30+D30</f>
        <v>0</v>
      </c>
      <c r="F30" s="952"/>
      <c r="G30" s="952"/>
      <c r="H30" s="952"/>
      <c r="I30" s="952"/>
      <c r="J30" s="952"/>
      <c r="K30" s="952"/>
      <c r="L30" s="952"/>
      <c r="M30" s="952"/>
      <c r="N30" s="952"/>
      <c r="O30" s="964"/>
      <c r="P30" s="964"/>
      <c r="Q30" s="964"/>
      <c r="R30" s="964"/>
      <c r="S30" s="965"/>
    </row>
    <row r="31" spans="1:27" s="11" customFormat="1" x14ac:dyDescent="0.2">
      <c r="A31" s="92">
        <f t="shared" si="0"/>
        <v>23</v>
      </c>
      <c r="B31" s="951" t="s">
        <v>53</v>
      </c>
      <c r="C31" s="951"/>
      <c r="D31" s="951"/>
      <c r="E31" s="951"/>
      <c r="F31" s="951"/>
      <c r="G31" s="951"/>
      <c r="H31" s="951"/>
      <c r="I31" s="951"/>
      <c r="J31" s="951"/>
      <c r="K31" s="951" t="s">
        <v>33</v>
      </c>
      <c r="L31" s="950"/>
      <c r="M31" s="950"/>
      <c r="N31" s="950"/>
      <c r="O31" s="964"/>
      <c r="P31" s="964"/>
      <c r="Q31" s="964"/>
      <c r="R31" s="964"/>
      <c r="S31" s="965"/>
    </row>
    <row r="32" spans="1:27" s="11" customFormat="1" x14ac:dyDescent="0.2">
      <c r="A32" s="92">
        <f t="shared" si="0"/>
        <v>24</v>
      </c>
      <c r="B32" s="967" t="s">
        <v>665</v>
      </c>
      <c r="C32" s="951"/>
      <c r="D32" s="951"/>
      <c r="E32" s="951"/>
      <c r="F32" s="951"/>
      <c r="G32" s="951"/>
      <c r="H32" s="951"/>
      <c r="I32" s="951"/>
      <c r="J32" s="951"/>
      <c r="K32" s="967" t="s">
        <v>4</v>
      </c>
      <c r="L32" s="950"/>
      <c r="M32" s="964"/>
      <c r="N32" s="964"/>
      <c r="O32" s="964"/>
      <c r="P32" s="964"/>
      <c r="Q32" s="964"/>
      <c r="R32" s="964"/>
      <c r="S32" s="965"/>
    </row>
    <row r="33" spans="1:27" s="11" customFormat="1" x14ac:dyDescent="0.2">
      <c r="A33" s="92">
        <f t="shared" si="0"/>
        <v>25</v>
      </c>
      <c r="B33" s="953" t="s">
        <v>943</v>
      </c>
      <c r="C33" s="969">
        <f>Össz.önkor.mérleg.!D41</f>
        <v>0</v>
      </c>
      <c r="D33" s="969">
        <f>Össz.önkor.mérleg.!E41</f>
        <v>0</v>
      </c>
      <c r="E33" s="969">
        <f>Össz.önkor.mérleg.!F41</f>
        <v>0</v>
      </c>
      <c r="F33" s="969"/>
      <c r="G33" s="969"/>
      <c r="H33" s="969"/>
      <c r="I33" s="969"/>
      <c r="J33" s="969"/>
      <c r="K33" s="953" t="s">
        <v>3</v>
      </c>
      <c r="L33" s="950"/>
      <c r="M33" s="950"/>
      <c r="N33" s="950"/>
      <c r="O33" s="964"/>
      <c r="P33" s="964"/>
      <c r="Q33" s="964"/>
      <c r="R33" s="964"/>
      <c r="S33" s="965"/>
    </row>
    <row r="34" spans="1:27" x14ac:dyDescent="0.2">
      <c r="A34" s="92">
        <f t="shared" si="0"/>
        <v>26</v>
      </c>
      <c r="B34" s="969" t="s">
        <v>667</v>
      </c>
      <c r="C34" s="1005"/>
      <c r="D34" s="967"/>
      <c r="E34" s="967">
        <f>SUM(C34:D34)</f>
        <v>0</v>
      </c>
      <c r="F34" s="967"/>
      <c r="G34" s="967"/>
      <c r="H34" s="967"/>
      <c r="I34" s="967"/>
      <c r="J34" s="967"/>
      <c r="K34" s="969" t="s">
        <v>5</v>
      </c>
      <c r="L34" s="950"/>
      <c r="M34" s="950"/>
      <c r="N34" s="950"/>
      <c r="O34" s="953"/>
      <c r="P34" s="953"/>
      <c r="Q34" s="953"/>
      <c r="R34" s="953"/>
      <c r="S34" s="954"/>
      <c r="T34" s="10"/>
      <c r="U34" s="10"/>
      <c r="V34" s="10"/>
      <c r="W34" s="10"/>
      <c r="X34" s="10"/>
      <c r="Y34" s="10"/>
      <c r="Z34" s="10"/>
      <c r="AA34" s="10"/>
    </row>
    <row r="35" spans="1:27" x14ac:dyDescent="0.2">
      <c r="A35" s="92">
        <f t="shared" si="0"/>
        <v>27</v>
      </c>
      <c r="B35" s="969" t="s">
        <v>666</v>
      </c>
      <c r="C35" s="969"/>
      <c r="D35" s="969"/>
      <c r="E35" s="969"/>
      <c r="F35" s="969"/>
      <c r="G35" s="969"/>
      <c r="H35" s="969"/>
      <c r="I35" s="969"/>
      <c r="J35" s="969"/>
      <c r="K35" s="969" t="s">
        <v>6</v>
      </c>
      <c r="L35" s="950"/>
      <c r="M35" s="950"/>
      <c r="N35" s="950"/>
      <c r="O35" s="953"/>
      <c r="P35" s="953"/>
      <c r="Q35" s="953"/>
      <c r="R35" s="953"/>
      <c r="S35" s="954"/>
      <c r="T35" s="10"/>
      <c r="U35" s="10"/>
      <c r="V35" s="10"/>
      <c r="W35" s="10"/>
      <c r="X35" s="10"/>
      <c r="Y35" s="10"/>
      <c r="Z35" s="10"/>
      <c r="AA35" s="10"/>
    </row>
    <row r="36" spans="1:27" x14ac:dyDescent="0.2">
      <c r="A36" s="92">
        <f t="shared" si="0"/>
        <v>28</v>
      </c>
      <c r="B36" s="969" t="s">
        <v>983</v>
      </c>
      <c r="C36" s="956">
        <f>-(C28+C33)-C30-C29</f>
        <v>1024517</v>
      </c>
      <c r="D36" s="956">
        <f t="shared" ref="D36:E36" si="2">-(D28+D33)-D30-D29</f>
        <v>0</v>
      </c>
      <c r="E36" s="956">
        <f t="shared" si="2"/>
        <v>1024517</v>
      </c>
      <c r="F36" s="956"/>
      <c r="G36" s="956"/>
      <c r="H36" s="956"/>
      <c r="I36" s="956"/>
      <c r="J36" s="956"/>
      <c r="K36" s="969" t="s">
        <v>7</v>
      </c>
      <c r="L36" s="950"/>
      <c r="M36" s="950"/>
      <c r="N36" s="950"/>
      <c r="O36" s="953"/>
      <c r="P36" s="953"/>
      <c r="Q36" s="953"/>
      <c r="R36" s="953"/>
      <c r="S36" s="954"/>
      <c r="T36" s="10"/>
      <c r="U36" s="10"/>
      <c r="V36" s="10"/>
      <c r="W36" s="10"/>
      <c r="X36" s="10"/>
      <c r="Y36" s="10"/>
      <c r="Z36" s="10"/>
      <c r="AA36" s="10"/>
    </row>
    <row r="37" spans="1:27" x14ac:dyDescent="0.2">
      <c r="A37" s="92">
        <f t="shared" si="0"/>
        <v>29</v>
      </c>
      <c r="B37" s="969" t="s">
        <v>668</v>
      </c>
      <c r="C37" s="951"/>
      <c r="D37" s="951"/>
      <c r="E37" s="951"/>
      <c r="F37" s="951"/>
      <c r="G37" s="951"/>
      <c r="H37" s="951"/>
      <c r="I37" s="951"/>
      <c r="J37" s="951"/>
      <c r="K37" s="969" t="s">
        <v>9</v>
      </c>
      <c r="L37" s="950"/>
      <c r="M37" s="950"/>
      <c r="N37" s="952"/>
      <c r="O37" s="953"/>
      <c r="P37" s="953"/>
      <c r="Q37" s="953"/>
      <c r="R37" s="953"/>
      <c r="S37" s="954"/>
      <c r="T37" s="10"/>
      <c r="U37" s="10"/>
      <c r="V37" s="10"/>
      <c r="W37" s="10"/>
      <c r="X37" s="10"/>
      <c r="Y37" s="10"/>
      <c r="Z37" s="10"/>
      <c r="AA37" s="10"/>
    </row>
    <row r="38" spans="1:27" x14ac:dyDescent="0.2">
      <c r="A38" s="92">
        <f t="shared" si="0"/>
        <v>30</v>
      </c>
      <c r="B38" s="969" t="s">
        <v>669</v>
      </c>
      <c r="C38" s="969"/>
      <c r="D38" s="969"/>
      <c r="E38" s="969"/>
      <c r="F38" s="969"/>
      <c r="G38" s="969"/>
      <c r="H38" s="969"/>
      <c r="I38" s="969"/>
      <c r="J38" s="969"/>
      <c r="K38" s="969" t="s">
        <v>10</v>
      </c>
      <c r="L38" s="952"/>
      <c r="M38" s="952"/>
      <c r="N38" s="952"/>
      <c r="O38" s="953"/>
      <c r="P38" s="953"/>
      <c r="Q38" s="953"/>
      <c r="R38" s="953"/>
      <c r="S38" s="954"/>
      <c r="T38" s="10"/>
      <c r="U38" s="10"/>
      <c r="V38" s="10"/>
      <c r="W38" s="10"/>
      <c r="X38" s="10"/>
      <c r="Y38" s="10"/>
      <c r="Z38" s="10"/>
      <c r="AA38" s="10"/>
    </row>
    <row r="39" spans="1:27" x14ac:dyDescent="0.2">
      <c r="A39" s="92">
        <f t="shared" si="0"/>
        <v>31</v>
      </c>
      <c r="B39" s="969" t="s">
        <v>670</v>
      </c>
      <c r="C39" s="969"/>
      <c r="D39" s="969"/>
      <c r="E39" s="969"/>
      <c r="F39" s="969"/>
      <c r="G39" s="969"/>
      <c r="H39" s="969"/>
      <c r="I39" s="969"/>
      <c r="J39" s="969"/>
      <c r="K39" s="969" t="s">
        <v>11</v>
      </c>
      <c r="L39" s="952"/>
      <c r="M39" s="952"/>
      <c r="N39" s="952"/>
      <c r="O39" s="953"/>
      <c r="P39" s="953"/>
      <c r="Q39" s="953"/>
      <c r="R39" s="953"/>
      <c r="S39" s="954"/>
      <c r="T39" s="10"/>
      <c r="U39" s="10"/>
      <c r="V39" s="10"/>
      <c r="W39" s="10"/>
      <c r="X39" s="10"/>
      <c r="Y39" s="10"/>
      <c r="Z39" s="10"/>
      <c r="AA39" s="10"/>
    </row>
    <row r="40" spans="1:27" x14ac:dyDescent="0.2">
      <c r="A40" s="92">
        <f t="shared" si="0"/>
        <v>32</v>
      </c>
      <c r="B40" s="969" t="s">
        <v>671</v>
      </c>
      <c r="C40" s="969"/>
      <c r="D40" s="969"/>
      <c r="E40" s="969"/>
      <c r="F40" s="969"/>
      <c r="G40" s="969"/>
      <c r="H40" s="969"/>
      <c r="I40" s="969"/>
      <c r="J40" s="969"/>
      <c r="K40" s="969" t="s">
        <v>12</v>
      </c>
      <c r="L40" s="952"/>
      <c r="M40" s="952"/>
      <c r="N40" s="952"/>
      <c r="O40" s="953"/>
      <c r="P40" s="953"/>
      <c r="Q40" s="953"/>
      <c r="R40" s="953"/>
      <c r="S40" s="954"/>
      <c r="T40" s="10"/>
      <c r="U40" s="10"/>
      <c r="V40" s="10"/>
      <c r="W40" s="10"/>
      <c r="X40" s="10"/>
      <c r="Y40" s="10"/>
      <c r="Z40" s="10"/>
      <c r="AA40" s="10"/>
    </row>
    <row r="41" spans="1:27" x14ac:dyDescent="0.2">
      <c r="A41" s="92">
        <f t="shared" si="0"/>
        <v>33</v>
      </c>
      <c r="B41" s="969" t="s">
        <v>0</v>
      </c>
      <c r="C41" s="969"/>
      <c r="D41" s="969"/>
      <c r="E41" s="969"/>
      <c r="F41" s="969"/>
      <c r="G41" s="969"/>
      <c r="H41" s="969"/>
      <c r="I41" s="969"/>
      <c r="J41" s="969"/>
      <c r="K41" s="969" t="s">
        <v>13</v>
      </c>
      <c r="L41" s="952"/>
      <c r="M41" s="952"/>
      <c r="N41" s="952"/>
      <c r="O41" s="953"/>
      <c r="P41" s="953"/>
      <c r="Q41" s="953"/>
      <c r="R41" s="953"/>
      <c r="S41" s="954"/>
      <c r="T41" s="10"/>
      <c r="U41" s="10"/>
      <c r="V41" s="10"/>
      <c r="W41" s="10"/>
      <c r="X41" s="10"/>
      <c r="Y41" s="10"/>
      <c r="Z41" s="10"/>
      <c r="AA41" s="10"/>
    </row>
    <row r="42" spans="1:27" x14ac:dyDescent="0.2">
      <c r="A42" s="92">
        <f t="shared" si="0"/>
        <v>34</v>
      </c>
      <c r="B42" s="969" t="s">
        <v>1</v>
      </c>
      <c r="C42" s="969"/>
      <c r="D42" s="969"/>
      <c r="E42" s="969"/>
      <c r="F42" s="969"/>
      <c r="G42" s="969"/>
      <c r="H42" s="969"/>
      <c r="I42" s="969"/>
      <c r="J42" s="969"/>
      <c r="K42" s="969" t="s">
        <v>14</v>
      </c>
      <c r="L42" s="952"/>
      <c r="M42" s="952"/>
      <c r="N42" s="952"/>
      <c r="O42" s="953"/>
      <c r="P42" s="953"/>
      <c r="Q42" s="953"/>
      <c r="R42" s="953"/>
      <c r="S42" s="954"/>
      <c r="T42" s="10"/>
      <c r="U42" s="10"/>
      <c r="V42" s="10"/>
      <c r="W42" s="10"/>
      <c r="X42" s="10"/>
      <c r="Y42" s="10"/>
      <c r="Z42" s="10"/>
      <c r="AA42" s="10"/>
    </row>
    <row r="43" spans="1:27" x14ac:dyDescent="0.2">
      <c r="A43" s="92">
        <f t="shared" si="0"/>
        <v>35</v>
      </c>
      <c r="B43" s="969" t="s">
        <v>2</v>
      </c>
      <c r="C43" s="969"/>
      <c r="D43" s="969"/>
      <c r="E43" s="969"/>
      <c r="F43" s="969"/>
      <c r="G43" s="969"/>
      <c r="H43" s="969"/>
      <c r="I43" s="969"/>
      <c r="J43" s="969"/>
      <c r="K43" s="969" t="s">
        <v>15</v>
      </c>
      <c r="L43" s="952"/>
      <c r="M43" s="952"/>
      <c r="N43" s="952"/>
      <c r="O43" s="953"/>
      <c r="P43" s="953"/>
      <c r="Q43" s="953"/>
      <c r="R43" s="953"/>
      <c r="S43" s="954"/>
      <c r="T43" s="10"/>
      <c r="U43" s="10"/>
      <c r="V43" s="10"/>
      <c r="W43" s="10"/>
      <c r="X43" s="10"/>
      <c r="Y43" s="10"/>
      <c r="Z43" s="10"/>
      <c r="AA43" s="10"/>
    </row>
    <row r="44" spans="1:27" ht="12" thickBot="1" x14ac:dyDescent="0.25">
      <c r="A44" s="92">
        <f t="shared" si="0"/>
        <v>36</v>
      </c>
      <c r="B44" s="974" t="s">
        <v>439</v>
      </c>
      <c r="C44" s="1006">
        <f t="shared" ref="C44:D44" si="3">SUM(C31:C42)</f>
        <v>1024517</v>
      </c>
      <c r="D44" s="1006">
        <f t="shared" si="3"/>
        <v>0</v>
      </c>
      <c r="E44" s="1006">
        <f>SUM(E31:E42)</f>
        <v>1024517</v>
      </c>
      <c r="F44" s="1006"/>
      <c r="G44" s="1006"/>
      <c r="H44" s="1006"/>
      <c r="I44" s="1006"/>
      <c r="J44" s="1006"/>
      <c r="K44" s="1006" t="s">
        <v>432</v>
      </c>
      <c r="L44" s="1007">
        <f>SUM(L32:L43)</f>
        <v>0</v>
      </c>
      <c r="M44" s="1007">
        <f>SUM(M32:M43)</f>
        <v>0</v>
      </c>
      <c r="N44" s="1007">
        <f>SUM(N32:N43)</f>
        <v>0</v>
      </c>
      <c r="O44" s="971"/>
      <c r="P44" s="971"/>
      <c r="Q44" s="971"/>
      <c r="R44" s="971"/>
      <c r="S44" s="977"/>
      <c r="T44" s="10"/>
      <c r="U44" s="10"/>
      <c r="V44" s="10"/>
      <c r="W44" s="10"/>
      <c r="X44" s="10"/>
      <c r="Y44" s="10"/>
      <c r="Z44" s="10"/>
      <c r="AA44" s="10"/>
    </row>
    <row r="45" spans="1:27" ht="12" thickBot="1" x14ac:dyDescent="0.25">
      <c r="A45" s="540">
        <f t="shared" si="0"/>
        <v>37</v>
      </c>
      <c r="B45" s="1008" t="s">
        <v>434</v>
      </c>
      <c r="C45" s="597">
        <f t="shared" ref="C45:D45" si="4">C26+C29+C44</f>
        <v>2593011</v>
      </c>
      <c r="D45" s="597">
        <f t="shared" si="4"/>
        <v>373930</v>
      </c>
      <c r="E45" s="597">
        <f>E26+E29+E44</f>
        <v>2966941</v>
      </c>
      <c r="F45" s="597"/>
      <c r="G45" s="597"/>
      <c r="H45" s="597"/>
      <c r="I45" s="597"/>
      <c r="J45" s="597"/>
      <c r="K45" s="601" t="s">
        <v>433</v>
      </c>
      <c r="L45" s="597">
        <f>L26+L44</f>
        <v>2593011</v>
      </c>
      <c r="M45" s="597">
        <f>M26+M44</f>
        <v>373930</v>
      </c>
      <c r="N45" s="1009">
        <f>N26+N44</f>
        <v>2966941</v>
      </c>
      <c r="O45" s="979"/>
      <c r="P45" s="979"/>
      <c r="Q45" s="979"/>
      <c r="R45" s="979"/>
      <c r="S45" s="980"/>
      <c r="T45" s="10"/>
      <c r="U45" s="10"/>
      <c r="V45" s="10"/>
      <c r="W45" s="10"/>
      <c r="X45" s="10"/>
      <c r="Y45" s="10"/>
      <c r="Z45" s="10"/>
      <c r="AA45" s="10"/>
    </row>
    <row r="46" spans="1:27" x14ac:dyDescent="0.2">
      <c r="B46" s="106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S46" s="10"/>
      <c r="T46" s="10"/>
      <c r="U46" s="10"/>
      <c r="V46" s="10"/>
      <c r="W46" s="10"/>
      <c r="X46" s="10"/>
      <c r="Y46" s="10"/>
      <c r="Z46" s="10"/>
      <c r="AA46" s="10"/>
    </row>
    <row r="47" spans="1:27" x14ac:dyDescent="0.2">
      <c r="Y47" s="10"/>
      <c r="Z47" s="10"/>
      <c r="AA47" s="10"/>
    </row>
    <row r="50" spans="4:4" x14ac:dyDescent="0.2">
      <c r="D50" s="97"/>
    </row>
  </sheetData>
  <sheetProtection selectLockedCells="1" selectUnlockedCells="1"/>
  <mergeCells count="14">
    <mergeCell ref="O7:P7"/>
    <mergeCell ref="Q7:S7"/>
    <mergeCell ref="L6:S6"/>
    <mergeCell ref="A1:N1"/>
    <mergeCell ref="C6:E6"/>
    <mergeCell ref="C7:E7"/>
    <mergeCell ref="L7:N7"/>
    <mergeCell ref="B3:N3"/>
    <mergeCell ref="A5:N5"/>
    <mergeCell ref="B4:N4"/>
    <mergeCell ref="A6:A8"/>
    <mergeCell ref="B6:B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I41"/>
  <sheetViews>
    <sheetView workbookViewId="0">
      <selection activeCell="C22" sqref="C22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992" t="s">
        <v>1077</v>
      </c>
      <c r="B1" s="1992"/>
      <c r="C1" s="1992"/>
      <c r="D1" s="1992"/>
      <c r="E1" s="1992"/>
      <c r="F1" s="1992"/>
      <c r="G1" s="1992"/>
      <c r="H1" s="1992"/>
      <c r="I1" s="442"/>
      <c r="J1" s="442"/>
      <c r="K1" s="442"/>
      <c r="L1" s="442"/>
      <c r="M1" s="442"/>
      <c r="N1" s="442"/>
      <c r="O1" s="442"/>
      <c r="P1" s="442"/>
      <c r="Q1" s="442"/>
      <c r="R1" s="442"/>
      <c r="S1" s="442"/>
      <c r="T1" s="442"/>
      <c r="U1" s="442"/>
      <c r="V1" s="442"/>
      <c r="W1" s="442"/>
      <c r="X1" s="442"/>
      <c r="Y1" s="442"/>
      <c r="Z1" s="442"/>
      <c r="AA1" s="442"/>
      <c r="AB1" s="442"/>
      <c r="AC1" s="442"/>
      <c r="AD1" s="442"/>
      <c r="AE1" s="442"/>
      <c r="AF1" s="442"/>
      <c r="AG1" s="442"/>
      <c r="AH1" s="442"/>
      <c r="AI1" s="442"/>
    </row>
    <row r="2" spans="1:35" x14ac:dyDescent="0.2">
      <c r="C2" t="s">
        <v>320</v>
      </c>
    </row>
    <row r="3" spans="1:35" ht="14.25" x14ac:dyDescent="0.2">
      <c r="A3" s="1996" t="s">
        <v>309</v>
      </c>
      <c r="B3" s="1996"/>
      <c r="C3" s="1996"/>
      <c r="D3" s="1996"/>
      <c r="E3" s="1996"/>
      <c r="F3" s="1996"/>
      <c r="G3" s="1996"/>
      <c r="H3" s="1996"/>
    </row>
    <row r="4" spans="1:35" ht="14.25" x14ac:dyDescent="0.2">
      <c r="A4" s="1996" t="s">
        <v>310</v>
      </c>
      <c r="B4" s="1996"/>
      <c r="C4" s="1996"/>
      <c r="D4" s="1996"/>
      <c r="E4" s="1996"/>
      <c r="F4" s="1996"/>
      <c r="G4" s="1996"/>
      <c r="H4" s="1996"/>
    </row>
    <row r="5" spans="1:35" ht="14.25" x14ac:dyDescent="0.2">
      <c r="A5" s="1997" t="s">
        <v>55</v>
      </c>
      <c r="B5" s="1997"/>
      <c r="C5" s="1997"/>
      <c r="D5" s="1997"/>
      <c r="E5" s="1997"/>
      <c r="F5" s="1997"/>
      <c r="G5" s="1997"/>
      <c r="H5" s="1997"/>
    </row>
    <row r="6" spans="1:35" ht="15" x14ac:dyDescent="0.25">
      <c r="A6" s="250"/>
      <c r="B6" s="404"/>
      <c r="C6" s="404"/>
      <c r="D6" s="404"/>
      <c r="E6" s="404"/>
    </row>
    <row r="7" spans="1:35" ht="14.25" customHeight="1" x14ac:dyDescent="0.2">
      <c r="A7" s="1998"/>
      <c r="B7" s="405" t="s">
        <v>57</v>
      </c>
      <c r="C7" s="405" t="s">
        <v>58</v>
      </c>
      <c r="D7" s="405" t="s">
        <v>59</v>
      </c>
      <c r="E7" s="405" t="s">
        <v>60</v>
      </c>
      <c r="F7" s="406" t="s">
        <v>461</v>
      </c>
      <c r="G7" s="406" t="s">
        <v>462</v>
      </c>
      <c r="H7" s="406" t="s">
        <v>463</v>
      </c>
    </row>
    <row r="8" spans="1:35" ht="14.25" customHeight="1" x14ac:dyDescent="0.2">
      <c r="A8" s="1998"/>
      <c r="B8" s="1999" t="s">
        <v>742</v>
      </c>
      <c r="C8" s="2000" t="s">
        <v>312</v>
      </c>
      <c r="D8" s="2001" t="s">
        <v>313</v>
      </c>
      <c r="E8" s="2002"/>
      <c r="F8" s="2003"/>
    </row>
    <row r="9" spans="1:35" ht="15.75" x14ac:dyDescent="0.25">
      <c r="A9" s="1998"/>
      <c r="B9" s="1999"/>
      <c r="C9" s="2000"/>
      <c r="D9" s="2001"/>
      <c r="E9" s="253">
        <v>2015</v>
      </c>
      <c r="F9" s="407">
        <v>2017</v>
      </c>
      <c r="G9" s="429">
        <v>2017</v>
      </c>
      <c r="H9" s="429">
        <v>2018</v>
      </c>
    </row>
    <row r="10" spans="1:35" ht="15" x14ac:dyDescent="0.25">
      <c r="A10" s="408"/>
      <c r="B10" s="409" t="s">
        <v>319</v>
      </c>
      <c r="C10" s="410"/>
      <c r="D10" s="430"/>
      <c r="E10" s="410"/>
    </row>
    <row r="11" spans="1:35" ht="15" x14ac:dyDescent="0.25">
      <c r="A11" s="411">
        <v>1</v>
      </c>
      <c r="B11" s="412" t="s">
        <v>743</v>
      </c>
      <c r="C11" s="413" t="s">
        <v>744</v>
      </c>
      <c r="D11" s="431" t="s">
        <v>325</v>
      </c>
      <c r="E11" s="414">
        <v>41</v>
      </c>
      <c r="F11" s="414">
        <v>50</v>
      </c>
      <c r="G11" s="414">
        <v>50</v>
      </c>
      <c r="H11" s="414">
        <v>50</v>
      </c>
    </row>
    <row r="12" spans="1:35" ht="15" x14ac:dyDescent="0.25">
      <c r="A12" s="411">
        <v>2</v>
      </c>
      <c r="B12" s="412" t="s">
        <v>745</v>
      </c>
      <c r="C12" s="413" t="s">
        <v>746</v>
      </c>
      <c r="D12" s="431" t="s">
        <v>325</v>
      </c>
      <c r="E12" s="414">
        <v>125</v>
      </c>
      <c r="F12" s="414">
        <v>147</v>
      </c>
      <c r="G12" s="414">
        <v>147</v>
      </c>
      <c r="H12" s="414">
        <v>147</v>
      </c>
    </row>
    <row r="13" spans="1:35" ht="25.5" customHeight="1" x14ac:dyDescent="0.25">
      <c r="A13" s="411">
        <v>3</v>
      </c>
      <c r="B13" s="415" t="s">
        <v>747</v>
      </c>
      <c r="C13" s="416" t="s">
        <v>704</v>
      </c>
      <c r="D13" s="432" t="s">
        <v>325</v>
      </c>
      <c r="E13" s="417"/>
      <c r="F13" s="417">
        <v>240</v>
      </c>
      <c r="G13" s="417">
        <v>240</v>
      </c>
      <c r="H13" s="417">
        <v>240</v>
      </c>
    </row>
    <row r="14" spans="1:35" ht="15" x14ac:dyDescent="0.25">
      <c r="A14" s="411">
        <v>4</v>
      </c>
      <c r="B14" s="412" t="s">
        <v>368</v>
      </c>
      <c r="C14" s="413" t="s">
        <v>748</v>
      </c>
      <c r="D14" s="431" t="s">
        <v>325</v>
      </c>
      <c r="E14" s="414">
        <v>330</v>
      </c>
      <c r="F14" s="414">
        <v>335</v>
      </c>
      <c r="G14" s="414">
        <v>335</v>
      </c>
      <c r="H14" s="414">
        <v>335</v>
      </c>
    </row>
    <row r="15" spans="1:35" ht="15" x14ac:dyDescent="0.25">
      <c r="A15" s="411">
        <v>5</v>
      </c>
      <c r="B15" s="412" t="s">
        <v>370</v>
      </c>
      <c r="C15" s="413" t="s">
        <v>749</v>
      </c>
      <c r="D15" s="431" t="s">
        <v>325</v>
      </c>
      <c r="E15" s="414">
        <v>930</v>
      </c>
      <c r="F15" s="414">
        <v>960</v>
      </c>
      <c r="G15" s="414">
        <v>960</v>
      </c>
      <c r="H15" s="414">
        <v>960</v>
      </c>
    </row>
    <row r="16" spans="1:35" ht="15" x14ac:dyDescent="0.25">
      <c r="A16" s="411">
        <v>6</v>
      </c>
      <c r="B16" s="412" t="s">
        <v>750</v>
      </c>
      <c r="C16" s="413" t="s">
        <v>751</v>
      </c>
      <c r="D16" s="431" t="s">
        <v>325</v>
      </c>
      <c r="E16" s="414"/>
      <c r="F16" s="414">
        <v>700</v>
      </c>
      <c r="G16" s="414">
        <v>700</v>
      </c>
      <c r="H16" s="414">
        <v>700</v>
      </c>
    </row>
    <row r="17" spans="1:8" ht="15" x14ac:dyDescent="0.25">
      <c r="A17" s="411">
        <v>7</v>
      </c>
      <c r="B17" s="413" t="s">
        <v>388</v>
      </c>
      <c r="C17" s="413" t="s">
        <v>752</v>
      </c>
      <c r="D17" s="433" t="s">
        <v>325</v>
      </c>
      <c r="E17" s="414">
        <v>225</v>
      </c>
      <c r="F17" s="414">
        <v>271</v>
      </c>
      <c r="G17" s="414">
        <v>271</v>
      </c>
      <c r="H17" s="414">
        <v>271</v>
      </c>
    </row>
    <row r="18" spans="1:8" ht="24.75" customHeight="1" x14ac:dyDescent="0.25">
      <c r="A18" s="411">
        <v>8</v>
      </c>
      <c r="B18" s="418" t="s">
        <v>753</v>
      </c>
      <c r="C18" s="419" t="s">
        <v>754</v>
      </c>
      <c r="D18" s="434" t="s">
        <v>325</v>
      </c>
      <c r="E18" s="420">
        <v>233</v>
      </c>
      <c r="F18" s="420">
        <v>236</v>
      </c>
      <c r="G18" s="420">
        <v>236</v>
      </c>
      <c r="H18" s="420">
        <v>236</v>
      </c>
    </row>
    <row r="19" spans="1:8" ht="20.25" customHeight="1" x14ac:dyDescent="0.25">
      <c r="A19" s="411">
        <v>9</v>
      </c>
      <c r="B19" s="418" t="s">
        <v>394</v>
      </c>
      <c r="C19" s="419" t="s">
        <v>755</v>
      </c>
      <c r="D19" s="434" t="s">
        <v>325</v>
      </c>
      <c r="E19" s="420">
        <v>250</v>
      </c>
      <c r="F19" s="420">
        <v>200</v>
      </c>
      <c r="G19" s="420">
        <v>200</v>
      </c>
      <c r="H19" s="420">
        <v>200</v>
      </c>
    </row>
    <row r="20" spans="1:8" ht="27.75" customHeight="1" x14ac:dyDescent="0.25">
      <c r="A20" s="411">
        <v>10</v>
      </c>
      <c r="B20" s="418" t="s">
        <v>405</v>
      </c>
      <c r="C20" s="419" t="s">
        <v>756</v>
      </c>
      <c r="D20" s="434" t="s">
        <v>325</v>
      </c>
      <c r="E20" s="420">
        <v>1800</v>
      </c>
      <c r="F20" s="420">
        <v>1800</v>
      </c>
      <c r="G20" s="420">
        <v>1800</v>
      </c>
      <c r="H20" s="420">
        <v>1800</v>
      </c>
    </row>
    <row r="21" spans="1:8" ht="28.5" customHeight="1" x14ac:dyDescent="0.25">
      <c r="A21" s="411">
        <v>11</v>
      </c>
      <c r="B21" s="418" t="s">
        <v>407</v>
      </c>
      <c r="C21" s="419" t="s">
        <v>757</v>
      </c>
      <c r="D21" s="434" t="s">
        <v>325</v>
      </c>
      <c r="E21" s="420">
        <v>2000</v>
      </c>
      <c r="F21" s="420">
        <v>2000</v>
      </c>
      <c r="G21" s="420">
        <v>2000</v>
      </c>
      <c r="H21" s="420">
        <v>2000</v>
      </c>
    </row>
    <row r="22" spans="1:8" ht="48" customHeight="1" x14ac:dyDescent="0.2">
      <c r="A22" s="435">
        <v>12</v>
      </c>
      <c r="B22" s="421" t="s">
        <v>758</v>
      </c>
      <c r="C22" s="436" t="s">
        <v>759</v>
      </c>
      <c r="D22" s="437" t="s">
        <v>325</v>
      </c>
      <c r="E22" s="438"/>
      <c r="F22" s="438">
        <v>97</v>
      </c>
      <c r="G22" s="438">
        <v>97</v>
      </c>
      <c r="H22" s="438">
        <v>97</v>
      </c>
    </row>
    <row r="23" spans="1:8" ht="30" customHeight="1" x14ac:dyDescent="0.25">
      <c r="A23" s="411">
        <v>13</v>
      </c>
      <c r="B23" s="418" t="s">
        <v>760</v>
      </c>
      <c r="C23" s="419" t="s">
        <v>761</v>
      </c>
      <c r="D23" s="434">
        <v>43465</v>
      </c>
      <c r="E23" s="420"/>
      <c r="F23" s="420">
        <v>991</v>
      </c>
      <c r="G23" s="420">
        <v>991</v>
      </c>
      <c r="H23" s="420">
        <v>991</v>
      </c>
    </row>
    <row r="24" spans="1:8" ht="33" customHeight="1" x14ac:dyDescent="0.25">
      <c r="A24" s="411">
        <v>14</v>
      </c>
      <c r="B24" s="418" t="s">
        <v>762</v>
      </c>
      <c r="C24" s="419" t="s">
        <v>763</v>
      </c>
      <c r="D24" s="434" t="s">
        <v>325</v>
      </c>
      <c r="E24" s="420"/>
      <c r="F24" s="420">
        <v>515</v>
      </c>
      <c r="G24" s="420">
        <v>515</v>
      </c>
      <c r="H24" s="420">
        <v>515</v>
      </c>
    </row>
    <row r="25" spans="1:8" ht="15" x14ac:dyDescent="0.25">
      <c r="A25" s="411">
        <v>17</v>
      </c>
      <c r="B25" s="423" t="s">
        <v>764</v>
      </c>
      <c r="C25" s="423" t="s">
        <v>765</v>
      </c>
      <c r="D25" s="439">
        <v>43009</v>
      </c>
      <c r="E25" s="424"/>
      <c r="F25" s="425">
        <v>3500</v>
      </c>
      <c r="G25" s="425">
        <v>3500</v>
      </c>
      <c r="H25" s="425">
        <v>3500</v>
      </c>
    </row>
    <row r="26" spans="1:8" ht="15" x14ac:dyDescent="0.25">
      <c r="A26" s="411">
        <v>22</v>
      </c>
      <c r="B26" s="423" t="s">
        <v>766</v>
      </c>
      <c r="C26" s="423" t="s">
        <v>767</v>
      </c>
      <c r="D26" s="439" t="s">
        <v>325</v>
      </c>
      <c r="E26" s="426"/>
      <c r="F26" s="425">
        <v>248</v>
      </c>
      <c r="G26" s="425">
        <v>248</v>
      </c>
      <c r="H26" s="425">
        <v>248</v>
      </c>
    </row>
    <row r="27" spans="1:8" ht="15.75" x14ac:dyDescent="0.25">
      <c r="A27" s="411">
        <v>23</v>
      </c>
      <c r="B27" s="423" t="s">
        <v>768</v>
      </c>
      <c r="C27" s="423" t="s">
        <v>769</v>
      </c>
      <c r="D27" s="428" t="s">
        <v>325</v>
      </c>
      <c r="E27" s="427"/>
      <c r="F27" s="425">
        <v>168</v>
      </c>
      <c r="G27" s="425">
        <v>168</v>
      </c>
      <c r="H27" s="425">
        <v>168</v>
      </c>
    </row>
    <row r="28" spans="1:8" ht="15.75" x14ac:dyDescent="0.25">
      <c r="A28" s="440">
        <v>24</v>
      </c>
      <c r="B28" s="423" t="s">
        <v>770</v>
      </c>
      <c r="C28" s="423" t="s">
        <v>771</v>
      </c>
      <c r="D28" s="428" t="s">
        <v>325</v>
      </c>
      <c r="E28" s="427"/>
      <c r="F28" s="425">
        <v>76</v>
      </c>
      <c r="G28" s="425">
        <v>76</v>
      </c>
      <c r="H28" s="425">
        <v>76</v>
      </c>
    </row>
    <row r="29" spans="1:8" ht="15.75" x14ac:dyDescent="0.25">
      <c r="A29" s="411">
        <v>25</v>
      </c>
      <c r="B29" s="427"/>
      <c r="C29" s="423" t="s">
        <v>772</v>
      </c>
      <c r="D29" s="428" t="s">
        <v>325</v>
      </c>
      <c r="E29" s="427"/>
      <c r="F29" s="422">
        <v>127</v>
      </c>
      <c r="G29" s="422">
        <v>127</v>
      </c>
      <c r="H29" s="422">
        <v>127</v>
      </c>
    </row>
    <row r="30" spans="1:8" ht="15" x14ac:dyDescent="0.25">
      <c r="A30" s="411">
        <v>26</v>
      </c>
      <c r="B30" s="423" t="s">
        <v>773</v>
      </c>
      <c r="C30" s="423" t="s">
        <v>774</v>
      </c>
      <c r="D30" s="439">
        <v>42855</v>
      </c>
      <c r="E30" s="426"/>
      <c r="F30" s="425">
        <v>1531</v>
      </c>
      <c r="G30" s="425">
        <v>1531</v>
      </c>
      <c r="H30" s="425">
        <v>1531</v>
      </c>
    </row>
    <row r="31" spans="1:8" ht="15" x14ac:dyDescent="0.25">
      <c r="A31" s="411">
        <v>27</v>
      </c>
      <c r="B31" s="423" t="s">
        <v>731</v>
      </c>
      <c r="C31" s="423" t="s">
        <v>775</v>
      </c>
      <c r="D31" s="439">
        <v>42855</v>
      </c>
      <c r="E31" s="426"/>
      <c r="F31" s="425">
        <v>3446</v>
      </c>
      <c r="G31" s="425">
        <v>3446</v>
      </c>
      <c r="H31" s="425">
        <v>3446</v>
      </c>
    </row>
    <row r="32" spans="1:8" ht="15" x14ac:dyDescent="0.25">
      <c r="A32" s="411">
        <v>28</v>
      </c>
      <c r="B32" s="423" t="s">
        <v>730</v>
      </c>
      <c r="C32" s="423" t="s">
        <v>776</v>
      </c>
      <c r="D32" s="439">
        <v>42825</v>
      </c>
      <c r="E32" s="426"/>
      <c r="F32" s="425">
        <v>1727</v>
      </c>
      <c r="G32" s="425">
        <v>1727</v>
      </c>
      <c r="H32" s="425">
        <v>1727</v>
      </c>
    </row>
    <row r="33" spans="1:8" ht="15" x14ac:dyDescent="0.25">
      <c r="A33" s="411">
        <v>29</v>
      </c>
      <c r="B33" s="423" t="s">
        <v>777</v>
      </c>
      <c r="C33" s="423" t="s">
        <v>778</v>
      </c>
      <c r="D33" s="439">
        <v>42916</v>
      </c>
      <c r="E33" s="424"/>
      <c r="F33" s="425">
        <v>1270</v>
      </c>
      <c r="G33" s="425">
        <v>1270</v>
      </c>
      <c r="H33" s="425">
        <v>1270</v>
      </c>
    </row>
    <row r="34" spans="1:8" ht="15" x14ac:dyDescent="0.25">
      <c r="A34" s="411">
        <v>30</v>
      </c>
      <c r="B34" s="423"/>
      <c r="C34" s="423" t="s">
        <v>779</v>
      </c>
      <c r="D34" s="439" t="s">
        <v>325</v>
      </c>
      <c r="E34" s="424"/>
      <c r="F34" s="425">
        <v>355</v>
      </c>
      <c r="G34" s="425">
        <v>355</v>
      </c>
      <c r="H34" s="425">
        <v>355</v>
      </c>
    </row>
    <row r="35" spans="1:8" ht="15" x14ac:dyDescent="0.25">
      <c r="A35" s="411">
        <v>31</v>
      </c>
      <c r="B35" s="423"/>
      <c r="C35" s="423" t="s">
        <v>780</v>
      </c>
      <c r="D35" s="439" t="s">
        <v>325</v>
      </c>
      <c r="E35" s="424"/>
      <c r="F35" s="425">
        <v>321</v>
      </c>
      <c r="G35" s="425">
        <v>321</v>
      </c>
      <c r="H35" s="425">
        <v>321</v>
      </c>
    </row>
    <row r="36" spans="1:8" ht="15" x14ac:dyDescent="0.25">
      <c r="A36" s="411">
        <v>32</v>
      </c>
      <c r="B36" s="423"/>
      <c r="C36" s="423" t="s">
        <v>781</v>
      </c>
      <c r="D36" s="439" t="s">
        <v>325</v>
      </c>
      <c r="E36" s="424"/>
      <c r="F36" s="425">
        <v>458</v>
      </c>
      <c r="G36" s="425">
        <v>458</v>
      </c>
      <c r="H36" s="425">
        <v>458</v>
      </c>
    </row>
    <row r="37" spans="1:8" ht="15" x14ac:dyDescent="0.25">
      <c r="A37" s="411">
        <v>33</v>
      </c>
      <c r="B37" s="423" t="s">
        <v>855</v>
      </c>
      <c r="C37" s="423" t="s">
        <v>856</v>
      </c>
      <c r="D37" s="439" t="s">
        <v>325</v>
      </c>
      <c r="E37" s="424"/>
      <c r="F37" s="425">
        <v>131</v>
      </c>
      <c r="G37" s="425">
        <v>131</v>
      </c>
      <c r="H37" s="425">
        <v>131</v>
      </c>
    </row>
    <row r="38" spans="1:8" ht="30" x14ac:dyDescent="0.25">
      <c r="A38" s="411">
        <v>34</v>
      </c>
      <c r="B38" s="423" t="s">
        <v>857</v>
      </c>
      <c r="C38" s="480" t="s">
        <v>858</v>
      </c>
      <c r="D38" s="439" t="s">
        <v>325</v>
      </c>
      <c r="E38" s="424"/>
      <c r="F38" s="425">
        <v>686</v>
      </c>
      <c r="G38" s="425">
        <v>686</v>
      </c>
      <c r="H38" s="425">
        <v>686</v>
      </c>
    </row>
    <row r="39" spans="1:8" ht="15" x14ac:dyDescent="0.25">
      <c r="A39" s="411"/>
      <c r="B39" s="423"/>
      <c r="C39" s="480" t="s">
        <v>859</v>
      </c>
      <c r="D39" s="439" t="s">
        <v>325</v>
      </c>
      <c r="E39" s="424"/>
      <c r="F39" s="425">
        <v>550</v>
      </c>
      <c r="G39" s="425">
        <v>550</v>
      </c>
      <c r="H39" s="425">
        <v>550</v>
      </c>
    </row>
    <row r="40" spans="1:8" ht="15" x14ac:dyDescent="0.25">
      <c r="A40" s="411"/>
      <c r="B40" s="423"/>
      <c r="C40" s="480" t="s">
        <v>854</v>
      </c>
      <c r="D40" s="439" t="s">
        <v>325</v>
      </c>
      <c r="E40" s="424"/>
      <c r="F40" s="425">
        <v>4000</v>
      </c>
      <c r="G40" s="425">
        <v>4000</v>
      </c>
      <c r="H40" s="425">
        <v>4000</v>
      </c>
    </row>
    <row r="41" spans="1:8" ht="15.75" x14ac:dyDescent="0.25">
      <c r="E41" s="441">
        <v>5934</v>
      </c>
      <c r="F41" s="441">
        <f>SUM(F11:F40)</f>
        <v>27136</v>
      </c>
      <c r="G41" s="441">
        <f>SUM(G11:G40)</f>
        <v>27136</v>
      </c>
      <c r="H41" s="441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70C0"/>
    <pageSetUpPr fitToPage="1"/>
  </sheetPr>
  <dimension ref="A1:R99"/>
  <sheetViews>
    <sheetView workbookViewId="0">
      <selection activeCell="A8" sqref="A8:A10"/>
    </sheetView>
  </sheetViews>
  <sheetFormatPr defaultRowHeight="12.75" x14ac:dyDescent="0.2"/>
  <cols>
    <col min="1" max="1" width="9.140625" customWidth="1"/>
    <col min="2" max="2" width="21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</cols>
  <sheetData>
    <row r="1" spans="1:8" ht="15" x14ac:dyDescent="0.25">
      <c r="A1" s="1974" t="s">
        <v>1350</v>
      </c>
      <c r="B1" s="1974"/>
      <c r="C1" s="1974"/>
      <c r="D1" s="1974"/>
      <c r="E1" s="1974"/>
      <c r="F1" s="1974"/>
      <c r="G1" s="1974"/>
      <c r="H1" s="1974"/>
    </row>
    <row r="2" spans="1:8" x14ac:dyDescent="0.2">
      <c r="A2" s="515"/>
      <c r="B2" s="515"/>
      <c r="C2" s="515"/>
      <c r="D2" s="685"/>
      <c r="E2" s="515"/>
      <c r="F2" s="515"/>
      <c r="G2" s="515"/>
    </row>
    <row r="3" spans="1:8" x14ac:dyDescent="0.2">
      <c r="A3" s="2007" t="s">
        <v>77</v>
      </c>
      <c r="B3" s="2007"/>
      <c r="C3" s="2007"/>
      <c r="D3" s="2007"/>
      <c r="E3" s="2007"/>
      <c r="F3" s="2007"/>
      <c r="G3" s="2007"/>
    </row>
    <row r="4" spans="1:8" ht="14.25" x14ac:dyDescent="0.2">
      <c r="A4" s="1996" t="s">
        <v>309</v>
      </c>
      <c r="B4" s="1996"/>
      <c r="C4" s="1996"/>
      <c r="D4" s="1996"/>
      <c r="E4" s="1996"/>
      <c r="F4" s="1996"/>
      <c r="G4" s="1996"/>
    </row>
    <row r="5" spans="1:8" ht="14.25" x14ac:dyDescent="0.2">
      <c r="A5" s="1996" t="s">
        <v>998</v>
      </c>
      <c r="B5" s="1996"/>
      <c r="C5" s="1996"/>
      <c r="D5" s="1996"/>
      <c r="E5" s="1996"/>
      <c r="F5" s="1996"/>
      <c r="G5" s="1996"/>
      <c r="H5" s="1996"/>
    </row>
    <row r="6" spans="1:8" ht="14.25" x14ac:dyDescent="0.2">
      <c r="A6" s="1997" t="s">
        <v>55</v>
      </c>
      <c r="B6" s="1997"/>
      <c r="C6" s="1997"/>
      <c r="D6" s="1997"/>
      <c r="E6" s="1997"/>
      <c r="F6" s="1997"/>
      <c r="G6" s="1997"/>
      <c r="H6" s="1997"/>
    </row>
    <row r="7" spans="1:8" ht="15" x14ac:dyDescent="0.25">
      <c r="A7" s="684"/>
      <c r="B7" s="686"/>
      <c r="C7" s="686"/>
      <c r="D7" s="686"/>
      <c r="E7" s="515"/>
      <c r="F7" s="515"/>
      <c r="G7" s="515"/>
    </row>
    <row r="8" spans="1:8" ht="14.25" customHeight="1" x14ac:dyDescent="0.2">
      <c r="A8" s="2004" t="s">
        <v>460</v>
      </c>
      <c r="B8" s="687" t="s">
        <v>57</v>
      </c>
      <c r="C8" s="687" t="s">
        <v>58</v>
      </c>
      <c r="D8" s="687" t="s">
        <v>59</v>
      </c>
      <c r="E8" s="563" t="s">
        <v>461</v>
      </c>
      <c r="F8" s="563" t="s">
        <v>462</v>
      </c>
      <c r="G8" s="563" t="s">
        <v>463</v>
      </c>
      <c r="H8" s="689" t="s">
        <v>580</v>
      </c>
    </row>
    <row r="9" spans="1:8" ht="14.25" customHeight="1" x14ac:dyDescent="0.2">
      <c r="A9" s="2004"/>
      <c r="B9" s="2005" t="s">
        <v>311</v>
      </c>
      <c r="C9" s="2006" t="s">
        <v>312</v>
      </c>
      <c r="D9" s="2006" t="s">
        <v>313</v>
      </c>
      <c r="E9" s="564"/>
      <c r="F9" s="565"/>
      <c r="G9" s="565"/>
    </row>
    <row r="10" spans="1:8" ht="14.25" customHeight="1" x14ac:dyDescent="0.2">
      <c r="A10" s="2004"/>
      <c r="B10" s="2005"/>
      <c r="C10" s="2006"/>
      <c r="D10" s="2006"/>
      <c r="E10" s="566" t="s">
        <v>1078</v>
      </c>
      <c r="F10" s="566" t="s">
        <v>999</v>
      </c>
      <c r="G10" s="566" t="s">
        <v>1076</v>
      </c>
      <c r="H10" s="566" t="s">
        <v>1226</v>
      </c>
    </row>
    <row r="11" spans="1:8" ht="15" x14ac:dyDescent="0.25">
      <c r="A11" s="261"/>
      <c r="B11" s="297" t="s">
        <v>319</v>
      </c>
      <c r="C11" s="298"/>
      <c r="D11" s="298"/>
      <c r="E11" s="515"/>
      <c r="F11" s="515"/>
    </row>
    <row r="12" spans="1:8" ht="15" x14ac:dyDescent="0.25">
      <c r="A12" s="567">
        <v>1</v>
      </c>
      <c r="B12" s="568" t="s">
        <v>323</v>
      </c>
      <c r="C12" s="569" t="s">
        <v>322</v>
      </c>
      <c r="D12" s="570" t="s">
        <v>325</v>
      </c>
      <c r="E12" s="571">
        <v>300</v>
      </c>
      <c r="F12" s="571">
        <v>300</v>
      </c>
      <c r="G12" s="571">
        <v>300</v>
      </c>
      <c r="H12" s="571">
        <v>300</v>
      </c>
    </row>
    <row r="13" spans="1:8" ht="15" x14ac:dyDescent="0.25">
      <c r="A13" s="567">
        <v>2</v>
      </c>
      <c r="B13" s="572" t="s">
        <v>326</v>
      </c>
      <c r="C13" s="573" t="s">
        <v>327</v>
      </c>
      <c r="D13" s="570" t="s">
        <v>325</v>
      </c>
      <c r="E13" s="574">
        <v>100</v>
      </c>
      <c r="F13" s="574">
        <v>100</v>
      </c>
      <c r="G13" s="574">
        <v>100</v>
      </c>
      <c r="H13" s="574">
        <v>100</v>
      </c>
    </row>
    <row r="14" spans="1:8" ht="15" x14ac:dyDescent="0.25">
      <c r="A14" s="567">
        <v>3</v>
      </c>
      <c r="B14" s="572" t="s">
        <v>330</v>
      </c>
      <c r="C14" s="573" t="s">
        <v>698</v>
      </c>
      <c r="D14" s="570" t="s">
        <v>325</v>
      </c>
      <c r="E14" s="574">
        <v>24241</v>
      </c>
      <c r="F14" s="574">
        <v>24241</v>
      </c>
      <c r="G14" s="574">
        <v>24241</v>
      </c>
      <c r="H14" s="574">
        <v>24241</v>
      </c>
    </row>
    <row r="15" spans="1:8" ht="15" x14ac:dyDescent="0.25">
      <c r="A15" s="567">
        <v>4</v>
      </c>
      <c r="B15" s="572" t="s">
        <v>330</v>
      </c>
      <c r="C15" s="573" t="s">
        <v>699</v>
      </c>
      <c r="D15" s="570" t="s">
        <v>325</v>
      </c>
      <c r="E15" s="574">
        <v>27321</v>
      </c>
      <c r="F15" s="574">
        <v>27321</v>
      </c>
      <c r="G15" s="574">
        <v>27321</v>
      </c>
      <c r="H15" s="574">
        <v>27321</v>
      </c>
    </row>
    <row r="16" spans="1:8" ht="15" x14ac:dyDescent="0.25">
      <c r="A16" s="567">
        <v>5</v>
      </c>
      <c r="B16" s="572" t="s">
        <v>338</v>
      </c>
      <c r="C16" s="573" t="s">
        <v>339</v>
      </c>
      <c r="D16" s="570" t="s">
        <v>325</v>
      </c>
      <c r="E16" s="574">
        <v>10</v>
      </c>
      <c r="F16" s="574">
        <v>10</v>
      </c>
      <c r="G16" s="574">
        <v>10</v>
      </c>
      <c r="H16" s="574">
        <v>10</v>
      </c>
    </row>
    <row r="17" spans="1:18" ht="15" x14ac:dyDescent="0.25">
      <c r="A17" s="567">
        <v>6</v>
      </c>
      <c r="B17" s="690"/>
      <c r="C17" s="691"/>
      <c r="D17" s="575"/>
      <c r="E17" s="574"/>
      <c r="F17" s="574"/>
      <c r="G17" s="574"/>
      <c r="H17" s="574"/>
    </row>
    <row r="18" spans="1:18" ht="15" x14ac:dyDescent="0.25">
      <c r="A18" s="567">
        <v>7</v>
      </c>
      <c r="B18" s="572" t="s">
        <v>700</v>
      </c>
      <c r="C18" s="573" t="s">
        <v>701</v>
      </c>
      <c r="D18" s="575" t="s">
        <v>325</v>
      </c>
      <c r="E18" s="574">
        <v>900</v>
      </c>
      <c r="F18" s="574">
        <v>900</v>
      </c>
      <c r="G18" s="574">
        <v>900</v>
      </c>
      <c r="H18" s="574">
        <v>900</v>
      </c>
    </row>
    <row r="19" spans="1:18" ht="15" x14ac:dyDescent="0.25">
      <c r="A19" s="567">
        <v>8</v>
      </c>
      <c r="B19" s="572" t="s">
        <v>702</v>
      </c>
      <c r="C19" s="573" t="s">
        <v>703</v>
      </c>
      <c r="D19" s="575" t="s">
        <v>325</v>
      </c>
      <c r="E19" s="574">
        <v>1190</v>
      </c>
      <c r="F19" s="574">
        <v>1190</v>
      </c>
      <c r="G19" s="574">
        <v>1190</v>
      </c>
      <c r="H19" s="574">
        <v>1190</v>
      </c>
    </row>
    <row r="20" spans="1:18" ht="15" x14ac:dyDescent="0.25">
      <c r="A20" s="567">
        <v>9</v>
      </c>
      <c r="B20" s="572" t="s">
        <v>350</v>
      </c>
      <c r="C20" s="573" t="s">
        <v>1227</v>
      </c>
      <c r="D20" s="575" t="s">
        <v>325</v>
      </c>
      <c r="E20" s="574">
        <v>1600</v>
      </c>
      <c r="F20" s="574">
        <v>1600</v>
      </c>
      <c r="G20" s="574">
        <v>1600</v>
      </c>
      <c r="H20" s="574">
        <v>1600</v>
      </c>
    </row>
    <row r="21" spans="1:18" ht="31.5" customHeight="1" x14ac:dyDescent="0.25">
      <c r="A21" s="567">
        <v>10</v>
      </c>
      <c r="B21" s="576" t="s">
        <v>1228</v>
      </c>
      <c r="C21" s="577" t="s">
        <v>704</v>
      </c>
      <c r="D21" s="578" t="s">
        <v>325</v>
      </c>
      <c r="E21" s="579">
        <v>35</v>
      </c>
      <c r="F21" s="579">
        <v>35</v>
      </c>
      <c r="G21" s="579">
        <v>35</v>
      </c>
      <c r="H21" s="579">
        <v>35</v>
      </c>
    </row>
    <row r="22" spans="1:18" ht="15" x14ac:dyDescent="0.25">
      <c r="A22" s="567">
        <f>A21+1</f>
        <v>11</v>
      </c>
      <c r="B22" s="573"/>
      <c r="C22" s="573" t="s">
        <v>705</v>
      </c>
      <c r="D22" s="570"/>
      <c r="E22" s="574">
        <v>1844</v>
      </c>
      <c r="F22" s="574">
        <v>1844</v>
      </c>
      <c r="G22" s="574">
        <v>1844</v>
      </c>
      <c r="H22" s="574">
        <v>1844</v>
      </c>
    </row>
    <row r="23" spans="1:18" ht="15" x14ac:dyDescent="0.25">
      <c r="A23" s="567">
        <v>12</v>
      </c>
      <c r="B23" s="572" t="s">
        <v>1229</v>
      </c>
      <c r="C23" s="573" t="s">
        <v>912</v>
      </c>
      <c r="D23" s="575">
        <v>44196</v>
      </c>
      <c r="E23" s="574">
        <v>1143</v>
      </c>
      <c r="F23" s="574">
        <v>1143</v>
      </c>
      <c r="G23" s="574">
        <v>1143</v>
      </c>
      <c r="H23" s="574">
        <v>1143</v>
      </c>
    </row>
    <row r="24" spans="1:18" ht="31.5" customHeight="1" x14ac:dyDescent="0.25">
      <c r="A24" s="567">
        <f t="shared" ref="A24:A65" si="0">A23+1</f>
        <v>13</v>
      </c>
      <c r="B24" s="423" t="s">
        <v>374</v>
      </c>
      <c r="C24" s="580" t="s">
        <v>375</v>
      </c>
      <c r="D24" s="581" t="s">
        <v>325</v>
      </c>
      <c r="E24" s="582">
        <v>40</v>
      </c>
      <c r="F24" s="582">
        <v>40</v>
      </c>
      <c r="G24" s="582">
        <v>40</v>
      </c>
      <c r="H24" s="582">
        <v>40</v>
      </c>
    </row>
    <row r="25" spans="1:18" ht="30" customHeight="1" x14ac:dyDescent="0.25">
      <c r="A25" s="567">
        <f t="shared" si="0"/>
        <v>14</v>
      </c>
      <c r="B25" s="423" t="s">
        <v>378</v>
      </c>
      <c r="C25" s="580" t="s">
        <v>706</v>
      </c>
      <c r="D25" s="581" t="s">
        <v>325</v>
      </c>
      <c r="E25" s="583">
        <v>210</v>
      </c>
      <c r="F25" s="583">
        <v>210</v>
      </c>
      <c r="G25" s="583">
        <v>210</v>
      </c>
      <c r="H25" s="583">
        <v>210</v>
      </c>
    </row>
    <row r="26" spans="1:18" ht="27" customHeight="1" x14ac:dyDescent="0.25">
      <c r="A26" s="567">
        <f t="shared" si="0"/>
        <v>15</v>
      </c>
      <c r="B26" s="576" t="s">
        <v>380</v>
      </c>
      <c r="C26" s="577" t="s">
        <v>707</v>
      </c>
      <c r="D26" s="578" t="s">
        <v>325</v>
      </c>
      <c r="E26" s="579">
        <v>199</v>
      </c>
      <c r="F26" s="579">
        <v>199</v>
      </c>
      <c r="G26" s="579">
        <v>199</v>
      </c>
      <c r="H26" s="579">
        <v>199</v>
      </c>
    </row>
    <row r="27" spans="1:18" ht="26.25" customHeight="1" x14ac:dyDescent="0.25">
      <c r="A27" s="567">
        <f t="shared" si="0"/>
        <v>16</v>
      </c>
      <c r="B27" s="576" t="s">
        <v>382</v>
      </c>
      <c r="C27" s="577" t="s">
        <v>383</v>
      </c>
      <c r="D27" s="578" t="s">
        <v>325</v>
      </c>
      <c r="E27" s="579">
        <v>1863</v>
      </c>
      <c r="F27" s="579">
        <v>1863</v>
      </c>
      <c r="G27" s="579">
        <v>1863</v>
      </c>
      <c r="H27" s="579">
        <v>1863</v>
      </c>
    </row>
    <row r="28" spans="1:18" s="585" customFormat="1" ht="30" customHeight="1" x14ac:dyDescent="0.25">
      <c r="A28" s="567">
        <f t="shared" si="0"/>
        <v>17</v>
      </c>
      <c r="B28" s="423" t="s">
        <v>1000</v>
      </c>
      <c r="C28" s="584" t="s">
        <v>1230</v>
      </c>
      <c r="D28" s="581" t="s">
        <v>325</v>
      </c>
      <c r="E28" s="426">
        <v>5985</v>
      </c>
      <c r="F28" s="426">
        <v>5985</v>
      </c>
      <c r="G28" s="426">
        <v>5985</v>
      </c>
      <c r="H28" s="426">
        <v>5985</v>
      </c>
      <c r="I28" s="427"/>
      <c r="J28" s="427"/>
      <c r="K28" s="427"/>
      <c r="L28" s="427"/>
      <c r="M28" s="427"/>
      <c r="N28" s="427"/>
      <c r="O28" s="427"/>
      <c r="P28" s="427"/>
      <c r="Q28" s="427"/>
      <c r="R28" s="427"/>
    </row>
    <row r="29" spans="1:18" ht="15" x14ac:dyDescent="0.25">
      <c r="A29" s="567">
        <f t="shared" si="0"/>
        <v>18</v>
      </c>
      <c r="B29" s="573" t="s">
        <v>390</v>
      </c>
      <c r="C29" s="573" t="s">
        <v>708</v>
      </c>
      <c r="D29" s="570" t="s">
        <v>325</v>
      </c>
      <c r="E29" s="574">
        <v>36</v>
      </c>
      <c r="F29" s="574">
        <v>36</v>
      </c>
      <c r="G29" s="574">
        <v>36</v>
      </c>
      <c r="H29" s="574">
        <v>36</v>
      </c>
    </row>
    <row r="30" spans="1:18" ht="27" customHeight="1" x14ac:dyDescent="0.25">
      <c r="A30" s="567">
        <f t="shared" si="0"/>
        <v>19</v>
      </c>
      <c r="B30" s="480"/>
      <c r="C30" s="584" t="s">
        <v>709</v>
      </c>
      <c r="D30" s="581" t="s">
        <v>325</v>
      </c>
      <c r="E30" s="583">
        <v>15</v>
      </c>
      <c r="F30" s="583">
        <v>15</v>
      </c>
      <c r="G30" s="583">
        <v>15</v>
      </c>
      <c r="H30" s="583">
        <v>15</v>
      </c>
    </row>
    <row r="31" spans="1:18" ht="45" customHeight="1" x14ac:dyDescent="0.25">
      <c r="A31" s="567">
        <f>A30+1</f>
        <v>20</v>
      </c>
      <c r="B31" s="480" t="s">
        <v>1231</v>
      </c>
      <c r="C31" s="584" t="s">
        <v>1232</v>
      </c>
      <c r="D31" s="581">
        <v>47150</v>
      </c>
      <c r="E31" s="426">
        <v>3755</v>
      </c>
      <c r="F31" s="426">
        <v>3755</v>
      </c>
      <c r="G31" s="426">
        <v>3755</v>
      </c>
      <c r="H31" s="426">
        <v>3755</v>
      </c>
    </row>
    <row r="32" spans="1:18" ht="30.75" customHeight="1" x14ac:dyDescent="0.25">
      <c r="A32" s="567">
        <f t="shared" si="0"/>
        <v>21</v>
      </c>
      <c r="B32" s="423" t="s">
        <v>1233</v>
      </c>
      <c r="C32" s="584" t="s">
        <v>1001</v>
      </c>
      <c r="D32" s="581" t="s">
        <v>325</v>
      </c>
      <c r="E32" s="426">
        <v>1800</v>
      </c>
      <c r="F32" s="426">
        <v>1800</v>
      </c>
      <c r="G32" s="426">
        <v>1800</v>
      </c>
      <c r="H32" s="426">
        <v>1800</v>
      </c>
    </row>
    <row r="33" spans="1:18" s="585" customFormat="1" ht="27.75" customHeight="1" x14ac:dyDescent="0.25">
      <c r="A33" s="567">
        <f t="shared" si="0"/>
        <v>22</v>
      </c>
      <c r="B33" s="423" t="s">
        <v>1234</v>
      </c>
      <c r="C33" s="584" t="s">
        <v>1235</v>
      </c>
      <c r="D33" s="581" t="s">
        <v>325</v>
      </c>
      <c r="E33" s="426">
        <v>1500</v>
      </c>
      <c r="F33" s="426">
        <v>1500</v>
      </c>
      <c r="G33" s="426">
        <v>1500</v>
      </c>
      <c r="H33" s="426">
        <v>1500</v>
      </c>
      <c r="I33" s="427"/>
      <c r="J33" s="427"/>
      <c r="K33" s="427"/>
      <c r="L33" s="427"/>
      <c r="M33" s="427"/>
      <c r="N33" s="427"/>
      <c r="O33" s="427"/>
      <c r="P33" s="427"/>
      <c r="Q33" s="427"/>
      <c r="R33" s="427"/>
    </row>
    <row r="34" spans="1:18" ht="27.75" customHeight="1" x14ac:dyDescent="0.25">
      <c r="A34" s="567">
        <f t="shared" si="0"/>
        <v>23</v>
      </c>
      <c r="B34" s="423" t="s">
        <v>710</v>
      </c>
      <c r="C34" s="584" t="s">
        <v>711</v>
      </c>
      <c r="D34" s="581" t="s">
        <v>325</v>
      </c>
      <c r="E34" s="426">
        <v>30</v>
      </c>
      <c r="F34" s="426">
        <v>30</v>
      </c>
      <c r="G34" s="426">
        <v>30</v>
      </c>
      <c r="H34" s="426">
        <v>30</v>
      </c>
    </row>
    <row r="35" spans="1:18" ht="21.75" customHeight="1" x14ac:dyDescent="0.25">
      <c r="A35" s="567">
        <f t="shared" si="0"/>
        <v>24</v>
      </c>
      <c r="B35" s="423" t="s">
        <v>712</v>
      </c>
      <c r="C35" s="584" t="s">
        <v>713</v>
      </c>
      <c r="D35" s="581">
        <v>44196</v>
      </c>
      <c r="E35" s="426">
        <v>153</v>
      </c>
      <c r="F35" s="426">
        <v>153</v>
      </c>
      <c r="G35" s="426">
        <v>153</v>
      </c>
      <c r="H35" s="426">
        <v>153</v>
      </c>
    </row>
    <row r="36" spans="1:18" ht="24.75" customHeight="1" x14ac:dyDescent="0.25">
      <c r="A36" s="567">
        <f t="shared" si="0"/>
        <v>25</v>
      </c>
      <c r="B36" s="423" t="s">
        <v>714</v>
      </c>
      <c r="C36" s="584" t="s">
        <v>715</v>
      </c>
      <c r="D36" s="581" t="s">
        <v>325</v>
      </c>
      <c r="E36" s="426">
        <v>457</v>
      </c>
      <c r="F36" s="426">
        <v>457</v>
      </c>
      <c r="G36" s="426">
        <v>457</v>
      </c>
      <c r="H36" s="426">
        <v>457</v>
      </c>
    </row>
    <row r="37" spans="1:18" ht="28.5" customHeight="1" x14ac:dyDescent="0.25">
      <c r="A37" s="567">
        <f t="shared" si="0"/>
        <v>26</v>
      </c>
      <c r="B37" s="423" t="s">
        <v>716</v>
      </c>
      <c r="C37" s="584" t="s">
        <v>897</v>
      </c>
      <c r="D37" s="581" t="s">
        <v>325</v>
      </c>
      <c r="E37" s="426">
        <v>198</v>
      </c>
      <c r="F37" s="426">
        <v>198</v>
      </c>
      <c r="G37" s="426">
        <v>198</v>
      </c>
      <c r="H37" s="426">
        <v>198</v>
      </c>
    </row>
    <row r="38" spans="1:18" ht="36" customHeight="1" x14ac:dyDescent="0.25">
      <c r="A38" s="567">
        <f t="shared" si="0"/>
        <v>27</v>
      </c>
      <c r="B38" s="423" t="s">
        <v>717</v>
      </c>
      <c r="C38" s="584" t="s">
        <v>718</v>
      </c>
      <c r="D38" s="581" t="s">
        <v>325</v>
      </c>
      <c r="E38" s="426">
        <v>217</v>
      </c>
      <c r="F38" s="426">
        <v>217</v>
      </c>
      <c r="G38" s="426">
        <v>217</v>
      </c>
      <c r="H38" s="426">
        <v>217</v>
      </c>
    </row>
    <row r="39" spans="1:18" ht="26.25" customHeight="1" x14ac:dyDescent="0.25">
      <c r="A39" s="567">
        <f t="shared" si="0"/>
        <v>28</v>
      </c>
      <c r="B39" s="423" t="s">
        <v>1236</v>
      </c>
      <c r="C39" s="584" t="s">
        <v>719</v>
      </c>
      <c r="D39" s="581" t="s">
        <v>325</v>
      </c>
      <c r="E39" s="426">
        <v>1320</v>
      </c>
      <c r="F39" s="426">
        <v>1320</v>
      </c>
      <c r="G39" s="426">
        <v>1320</v>
      </c>
      <c r="H39" s="426">
        <v>1320</v>
      </c>
    </row>
    <row r="40" spans="1:18" ht="30.75" customHeight="1" x14ac:dyDescent="0.25">
      <c r="A40" s="567">
        <f t="shared" si="0"/>
        <v>29</v>
      </c>
      <c r="B40" s="423" t="s">
        <v>1237</v>
      </c>
      <c r="C40" s="584" t="s">
        <v>720</v>
      </c>
      <c r="D40" s="581">
        <v>45536</v>
      </c>
      <c r="E40" s="426">
        <v>3810</v>
      </c>
      <c r="F40" s="426">
        <v>3810</v>
      </c>
      <c r="G40" s="426">
        <v>3810</v>
      </c>
      <c r="H40" s="426">
        <v>3810</v>
      </c>
    </row>
    <row r="41" spans="1:18" ht="36" customHeight="1" x14ac:dyDescent="0.25">
      <c r="A41" s="567">
        <f t="shared" si="0"/>
        <v>30</v>
      </c>
      <c r="B41" s="586" t="s">
        <v>1238</v>
      </c>
      <c r="C41" s="584" t="s">
        <v>1239</v>
      </c>
      <c r="D41" s="581" t="s">
        <v>325</v>
      </c>
      <c r="E41" s="425">
        <v>2134</v>
      </c>
      <c r="F41" s="425">
        <v>2134</v>
      </c>
      <c r="G41" s="425">
        <v>2134</v>
      </c>
      <c r="H41" s="425">
        <v>2134</v>
      </c>
    </row>
    <row r="42" spans="1:18" ht="30" customHeight="1" x14ac:dyDescent="0.25">
      <c r="A42" s="567">
        <f t="shared" si="0"/>
        <v>31</v>
      </c>
      <c r="B42" s="586"/>
      <c r="C42" s="584" t="s">
        <v>721</v>
      </c>
      <c r="D42" s="581" t="s">
        <v>325</v>
      </c>
      <c r="E42" s="425">
        <v>230</v>
      </c>
      <c r="F42" s="425">
        <v>230</v>
      </c>
      <c r="G42" s="425">
        <v>230</v>
      </c>
      <c r="H42" s="425">
        <v>230</v>
      </c>
    </row>
    <row r="43" spans="1:18" ht="15" x14ac:dyDescent="0.25">
      <c r="A43" s="567">
        <v>32</v>
      </c>
      <c r="B43" s="423"/>
      <c r="C43" s="423"/>
      <c r="D43" s="692"/>
      <c r="E43" s="693"/>
      <c r="F43" s="693"/>
      <c r="G43" s="693"/>
      <c r="H43" s="693"/>
      <c r="I43" s="694"/>
    </row>
    <row r="44" spans="1:18" ht="15" x14ac:dyDescent="0.25">
      <c r="A44" s="567">
        <v>33</v>
      </c>
      <c r="B44" s="423" t="s">
        <v>1240</v>
      </c>
      <c r="C44" s="423" t="s">
        <v>722</v>
      </c>
      <c r="D44" s="581">
        <v>43890</v>
      </c>
      <c r="E44" s="425">
        <v>11117</v>
      </c>
      <c r="F44" s="425">
        <v>11117</v>
      </c>
      <c r="G44" s="425">
        <v>11117</v>
      </c>
      <c r="H44" s="425">
        <v>11117</v>
      </c>
    </row>
    <row r="45" spans="1:18" ht="15" x14ac:dyDescent="0.25">
      <c r="A45" s="567">
        <f t="shared" si="0"/>
        <v>34</v>
      </c>
      <c r="B45" s="423" t="s">
        <v>723</v>
      </c>
      <c r="C45" s="423" t="s">
        <v>724</v>
      </c>
      <c r="D45" s="581" t="s">
        <v>325</v>
      </c>
      <c r="E45" s="425">
        <v>5760</v>
      </c>
      <c r="F45" s="425">
        <v>5760</v>
      </c>
      <c r="G45" s="425">
        <v>5760</v>
      </c>
      <c r="H45" s="425">
        <v>5760</v>
      </c>
    </row>
    <row r="46" spans="1:18" ht="15" x14ac:dyDescent="0.25">
      <c r="A46" s="567">
        <f t="shared" si="0"/>
        <v>35</v>
      </c>
      <c r="B46" s="423"/>
      <c r="C46" s="695"/>
      <c r="D46" s="581"/>
      <c r="E46" s="425"/>
      <c r="F46" s="425"/>
      <c r="G46" s="425"/>
      <c r="H46" s="425"/>
    </row>
    <row r="47" spans="1:18" ht="15" x14ac:dyDescent="0.25">
      <c r="A47" s="567">
        <f t="shared" si="0"/>
        <v>36</v>
      </c>
      <c r="B47" s="423" t="s">
        <v>1241</v>
      </c>
      <c r="C47" s="423" t="s">
        <v>725</v>
      </c>
      <c r="D47" s="581" t="s">
        <v>325</v>
      </c>
      <c r="E47" s="425">
        <v>0</v>
      </c>
      <c r="F47" s="425">
        <v>0</v>
      </c>
      <c r="G47" s="425">
        <v>0</v>
      </c>
      <c r="H47" s="425">
        <v>0</v>
      </c>
    </row>
    <row r="48" spans="1:18" ht="15" x14ac:dyDescent="0.25">
      <c r="A48" s="567">
        <f t="shared" si="0"/>
        <v>37</v>
      </c>
      <c r="B48" s="423" t="s">
        <v>726</v>
      </c>
      <c r="C48" s="423" t="s">
        <v>727</v>
      </c>
      <c r="D48" s="581" t="s">
        <v>325</v>
      </c>
      <c r="E48" s="425">
        <v>993</v>
      </c>
      <c r="F48" s="425">
        <v>993</v>
      </c>
      <c r="G48" s="425">
        <v>993</v>
      </c>
      <c r="H48" s="425">
        <v>993</v>
      </c>
    </row>
    <row r="49" spans="1:10" ht="30" x14ac:dyDescent="0.25">
      <c r="A49" s="567">
        <f t="shared" si="0"/>
        <v>38</v>
      </c>
      <c r="B49" s="586" t="s">
        <v>728</v>
      </c>
      <c r="C49" s="584" t="s">
        <v>729</v>
      </c>
      <c r="D49" s="581" t="s">
        <v>325</v>
      </c>
      <c r="E49" s="425">
        <v>38</v>
      </c>
      <c r="F49" s="425">
        <v>38</v>
      </c>
      <c r="G49" s="425">
        <v>38</v>
      </c>
      <c r="H49" s="425">
        <v>38</v>
      </c>
    </row>
    <row r="50" spans="1:10" ht="15" customHeight="1" x14ac:dyDescent="0.25">
      <c r="A50" s="567">
        <f t="shared" si="0"/>
        <v>39</v>
      </c>
      <c r="B50" s="423">
        <v>42794</v>
      </c>
      <c r="C50" s="423" t="s">
        <v>1242</v>
      </c>
      <c r="D50" s="581" t="s">
        <v>325</v>
      </c>
      <c r="E50" s="425">
        <v>212</v>
      </c>
      <c r="F50" s="425">
        <v>212</v>
      </c>
      <c r="G50" s="425">
        <v>212</v>
      </c>
      <c r="H50" s="425">
        <v>212</v>
      </c>
    </row>
    <row r="51" spans="1:10" ht="30" x14ac:dyDescent="0.25">
      <c r="A51" s="567">
        <v>40</v>
      </c>
      <c r="B51" s="423" t="s">
        <v>1243</v>
      </c>
      <c r="C51" s="480" t="s">
        <v>1244</v>
      </c>
      <c r="D51" s="581" t="s">
        <v>325</v>
      </c>
      <c r="E51" s="425">
        <v>711200</v>
      </c>
      <c r="F51" s="425">
        <v>711200</v>
      </c>
      <c r="G51" s="425">
        <v>711200</v>
      </c>
      <c r="H51" s="425">
        <v>711200</v>
      </c>
    </row>
    <row r="52" spans="1:10" ht="15" x14ac:dyDescent="0.25">
      <c r="A52" s="567">
        <v>41</v>
      </c>
      <c r="B52" s="423" t="s">
        <v>1245</v>
      </c>
      <c r="C52" s="423" t="s">
        <v>732</v>
      </c>
      <c r="D52" s="581" t="s">
        <v>325</v>
      </c>
      <c r="E52" s="425">
        <v>486</v>
      </c>
      <c r="F52" s="425">
        <v>486</v>
      </c>
      <c r="G52" s="425">
        <v>486</v>
      </c>
      <c r="H52" s="425">
        <v>486</v>
      </c>
    </row>
    <row r="53" spans="1:10" ht="15.75" x14ac:dyDescent="0.25">
      <c r="A53" s="567">
        <v>42</v>
      </c>
      <c r="B53" s="423"/>
      <c r="C53" s="423" t="s">
        <v>733</v>
      </c>
      <c r="D53" s="588" t="s">
        <v>325</v>
      </c>
      <c r="E53" s="425">
        <v>175</v>
      </c>
      <c r="F53" s="425">
        <v>175</v>
      </c>
      <c r="G53" s="425">
        <v>175</v>
      </c>
      <c r="H53" s="425">
        <v>175</v>
      </c>
    </row>
    <row r="54" spans="1:10" ht="15.75" x14ac:dyDescent="0.25">
      <c r="A54" s="567">
        <f t="shared" si="0"/>
        <v>43</v>
      </c>
      <c r="B54" s="587"/>
      <c r="C54" s="423" t="s">
        <v>734</v>
      </c>
      <c r="D54" s="588" t="s">
        <v>325</v>
      </c>
      <c r="E54" s="425">
        <v>55</v>
      </c>
      <c r="F54" s="425">
        <v>55</v>
      </c>
      <c r="G54" s="425">
        <v>55</v>
      </c>
      <c r="H54" s="425">
        <v>55</v>
      </c>
    </row>
    <row r="55" spans="1:10" ht="15" x14ac:dyDescent="0.25">
      <c r="A55" s="567">
        <f t="shared" si="0"/>
        <v>44</v>
      </c>
      <c r="B55" s="587"/>
      <c r="C55" s="423" t="s">
        <v>735</v>
      </c>
      <c r="D55" s="589">
        <v>45291</v>
      </c>
      <c r="E55" s="425">
        <v>19500</v>
      </c>
      <c r="F55" s="425">
        <v>19500</v>
      </c>
      <c r="G55" s="425">
        <v>19500</v>
      </c>
      <c r="H55" s="425">
        <v>19500</v>
      </c>
    </row>
    <row r="56" spans="1:10" ht="15.75" x14ac:dyDescent="0.25">
      <c r="A56" s="567">
        <f t="shared" si="0"/>
        <v>45</v>
      </c>
      <c r="B56" s="587"/>
      <c r="C56" s="423" t="s">
        <v>736</v>
      </c>
      <c r="D56" s="588" t="s">
        <v>325</v>
      </c>
      <c r="E56" s="425">
        <v>37</v>
      </c>
      <c r="F56" s="425">
        <v>37</v>
      </c>
      <c r="G56" s="425">
        <v>37</v>
      </c>
      <c r="H56" s="425">
        <v>37</v>
      </c>
    </row>
    <row r="57" spans="1:10" ht="15.75" x14ac:dyDescent="0.25">
      <c r="A57" s="567">
        <f t="shared" si="0"/>
        <v>46</v>
      </c>
      <c r="B57" s="587"/>
      <c r="C57" s="423" t="s">
        <v>737</v>
      </c>
      <c r="D57" s="588" t="s">
        <v>325</v>
      </c>
      <c r="E57" s="425">
        <v>53</v>
      </c>
      <c r="F57" s="425">
        <v>53</v>
      </c>
      <c r="G57" s="425">
        <v>53</v>
      </c>
      <c r="H57" s="425">
        <v>53</v>
      </c>
      <c r="J57" s="425"/>
    </row>
    <row r="58" spans="1:10" ht="15.75" x14ac:dyDescent="0.25">
      <c r="A58" s="567">
        <f t="shared" si="0"/>
        <v>47</v>
      </c>
      <c r="B58" s="587"/>
      <c r="C58" s="423" t="s">
        <v>738</v>
      </c>
      <c r="D58" s="588" t="s">
        <v>325</v>
      </c>
      <c r="E58" s="425">
        <v>104</v>
      </c>
      <c r="F58" s="425">
        <v>104</v>
      </c>
      <c r="G58" s="425">
        <v>104</v>
      </c>
      <c r="H58" s="425">
        <v>104</v>
      </c>
    </row>
    <row r="59" spans="1:10" ht="15.75" x14ac:dyDescent="0.25">
      <c r="A59" s="567">
        <f t="shared" si="0"/>
        <v>48</v>
      </c>
      <c r="B59" s="592"/>
      <c r="C59" s="423" t="s">
        <v>739</v>
      </c>
      <c r="D59" s="588" t="s">
        <v>325</v>
      </c>
      <c r="E59" s="425">
        <v>192</v>
      </c>
      <c r="F59" s="425">
        <v>192</v>
      </c>
      <c r="G59" s="425">
        <v>192</v>
      </c>
      <c r="H59" s="425">
        <v>192</v>
      </c>
    </row>
    <row r="60" spans="1:10" ht="15.75" x14ac:dyDescent="0.25">
      <c r="A60" s="567">
        <f t="shared" si="0"/>
        <v>49</v>
      </c>
      <c r="B60" s="592"/>
      <c r="C60" s="423" t="s">
        <v>740</v>
      </c>
      <c r="D60" s="588" t="s">
        <v>325</v>
      </c>
      <c r="E60" s="425">
        <v>134</v>
      </c>
      <c r="F60" s="425">
        <v>134</v>
      </c>
      <c r="G60" s="425">
        <v>134</v>
      </c>
      <c r="H60" s="425">
        <v>134</v>
      </c>
    </row>
    <row r="61" spans="1:10" ht="30" x14ac:dyDescent="0.25">
      <c r="A61" s="696">
        <f t="shared" si="0"/>
        <v>50</v>
      </c>
      <c r="B61" s="697"/>
      <c r="C61" s="480" t="s">
        <v>741</v>
      </c>
      <c r="D61" s="698" t="s">
        <v>325</v>
      </c>
      <c r="E61" s="699">
        <v>159</v>
      </c>
      <c r="F61" s="699">
        <v>159</v>
      </c>
      <c r="G61" s="699">
        <v>159</v>
      </c>
      <c r="H61" s="699">
        <v>159</v>
      </c>
    </row>
    <row r="62" spans="1:10" ht="15" x14ac:dyDescent="0.25">
      <c r="A62" s="567">
        <f t="shared" si="0"/>
        <v>51</v>
      </c>
      <c r="B62" s="700">
        <v>68360</v>
      </c>
      <c r="C62" s="423" t="s">
        <v>899</v>
      </c>
      <c r="D62" s="590" t="s">
        <v>325</v>
      </c>
      <c r="E62" s="425">
        <v>1844</v>
      </c>
      <c r="F62" s="425">
        <v>1844</v>
      </c>
      <c r="G62" s="425">
        <v>1844</v>
      </c>
      <c r="H62" s="425">
        <v>1844</v>
      </c>
    </row>
    <row r="63" spans="1:10" ht="30" x14ac:dyDescent="0.25">
      <c r="A63" s="696">
        <f t="shared" si="0"/>
        <v>52</v>
      </c>
      <c r="B63" s="701" t="s">
        <v>1246</v>
      </c>
      <c r="C63" s="480" t="s">
        <v>851</v>
      </c>
      <c r="D63" s="702">
        <v>43830</v>
      </c>
      <c r="E63" s="699">
        <v>25000</v>
      </c>
      <c r="F63" s="699">
        <v>25000</v>
      </c>
      <c r="G63" s="699">
        <v>25000</v>
      </c>
      <c r="H63" s="699">
        <v>25000</v>
      </c>
    </row>
    <row r="64" spans="1:10" ht="15" x14ac:dyDescent="0.25">
      <c r="A64" s="567">
        <f t="shared" si="0"/>
        <v>53</v>
      </c>
      <c r="B64" s="591" t="s">
        <v>852</v>
      </c>
      <c r="C64" s="423" t="s">
        <v>853</v>
      </c>
      <c r="D64" s="590" t="s">
        <v>325</v>
      </c>
      <c r="E64" s="425">
        <v>31000</v>
      </c>
      <c r="F64" s="425">
        <v>31000</v>
      </c>
      <c r="G64" s="425">
        <v>31000</v>
      </c>
      <c r="H64" s="425">
        <v>31000</v>
      </c>
    </row>
    <row r="65" spans="1:10" ht="15" x14ac:dyDescent="0.25">
      <c r="A65" s="567">
        <f t="shared" si="0"/>
        <v>54</v>
      </c>
      <c r="B65" s="592"/>
      <c r="C65" s="423" t="s">
        <v>854</v>
      </c>
      <c r="D65" s="590" t="s">
        <v>325</v>
      </c>
      <c r="E65" s="425">
        <v>732</v>
      </c>
      <c r="F65" s="425">
        <v>732</v>
      </c>
      <c r="G65" s="425">
        <v>732</v>
      </c>
      <c r="H65" s="425">
        <v>732</v>
      </c>
    </row>
    <row r="66" spans="1:10" ht="30" x14ac:dyDescent="0.25">
      <c r="A66" s="696">
        <v>56</v>
      </c>
      <c r="B66" s="701" t="s">
        <v>913</v>
      </c>
      <c r="C66" s="480" t="s">
        <v>914</v>
      </c>
      <c r="D66" s="703" t="s">
        <v>325</v>
      </c>
      <c r="E66" s="699">
        <v>3277</v>
      </c>
      <c r="F66" s="699">
        <v>3277</v>
      </c>
      <c r="G66" s="699">
        <v>3277</v>
      </c>
      <c r="H66" s="699">
        <v>3277</v>
      </c>
    </row>
    <row r="67" spans="1:10" ht="30" x14ac:dyDescent="0.25">
      <c r="A67" s="567">
        <v>57</v>
      </c>
      <c r="B67" s="591" t="s">
        <v>1002</v>
      </c>
      <c r="C67" s="480" t="s">
        <v>1003</v>
      </c>
      <c r="D67" s="590" t="s">
        <v>325</v>
      </c>
      <c r="E67" s="425">
        <v>600</v>
      </c>
      <c r="F67" s="425">
        <v>600</v>
      </c>
      <c r="G67" s="425">
        <v>600</v>
      </c>
      <c r="H67" s="425">
        <v>600</v>
      </c>
      <c r="I67" s="515"/>
      <c r="J67" s="515"/>
    </row>
    <row r="68" spans="1:10" ht="15" x14ac:dyDescent="0.25">
      <c r="A68" s="567">
        <v>58</v>
      </c>
      <c r="B68" s="704">
        <v>42928</v>
      </c>
      <c r="C68" s="423" t="s">
        <v>1247</v>
      </c>
      <c r="D68" s="590" t="s">
        <v>325</v>
      </c>
      <c r="E68" s="425">
        <v>283</v>
      </c>
      <c r="F68" s="425">
        <v>283</v>
      </c>
      <c r="G68" s="425">
        <v>283</v>
      </c>
      <c r="H68" s="425">
        <v>283</v>
      </c>
      <c r="I68" s="593"/>
      <c r="J68" s="593"/>
    </row>
    <row r="69" spans="1:10" ht="15.75" x14ac:dyDescent="0.25">
      <c r="A69" s="567">
        <v>59</v>
      </c>
      <c r="B69" s="591" t="s">
        <v>1004</v>
      </c>
      <c r="C69" s="705" t="s">
        <v>1005</v>
      </c>
      <c r="D69" s="589">
        <v>46727</v>
      </c>
      <c r="E69" s="425">
        <v>155395</v>
      </c>
      <c r="F69" s="425">
        <v>155395</v>
      </c>
      <c r="G69" s="425">
        <v>155395</v>
      </c>
      <c r="H69" s="425">
        <v>155395</v>
      </c>
      <c r="I69" s="593"/>
      <c r="J69" s="593"/>
    </row>
    <row r="70" spans="1:10" ht="15.75" x14ac:dyDescent="0.25">
      <c r="A70" s="567">
        <v>60</v>
      </c>
      <c r="B70" s="591" t="s">
        <v>1248</v>
      </c>
      <c r="C70" s="705" t="s">
        <v>1006</v>
      </c>
      <c r="D70" s="706" t="s">
        <v>325</v>
      </c>
      <c r="E70" s="425">
        <v>8534</v>
      </c>
      <c r="F70" s="425">
        <v>8534</v>
      </c>
      <c r="G70" s="425">
        <v>8534</v>
      </c>
      <c r="H70" s="425">
        <v>8534</v>
      </c>
      <c r="I70" s="593"/>
      <c r="J70" s="593"/>
    </row>
    <row r="71" spans="1:10" ht="15.75" x14ac:dyDescent="0.25">
      <c r="A71" s="567">
        <v>61</v>
      </c>
      <c r="B71" s="591" t="s">
        <v>1249</v>
      </c>
      <c r="C71" s="705" t="s">
        <v>1007</v>
      </c>
      <c r="D71" s="589">
        <v>44105</v>
      </c>
      <c r="E71" s="425">
        <v>263</v>
      </c>
      <c r="F71" s="425">
        <v>0</v>
      </c>
      <c r="G71" s="425">
        <v>0</v>
      </c>
      <c r="H71" s="425">
        <v>0</v>
      </c>
      <c r="I71" s="707"/>
      <c r="J71" s="707"/>
    </row>
    <row r="72" spans="1:10" ht="15.75" x14ac:dyDescent="0.25">
      <c r="A72" s="567">
        <v>62</v>
      </c>
      <c r="B72" s="591" t="s">
        <v>1250</v>
      </c>
      <c r="C72" s="705" t="s">
        <v>1251</v>
      </c>
      <c r="D72" s="588" t="s">
        <v>325</v>
      </c>
      <c r="E72" s="425">
        <v>900</v>
      </c>
      <c r="F72" s="425">
        <v>900</v>
      </c>
      <c r="G72" s="425">
        <v>900</v>
      </c>
      <c r="H72" s="425">
        <v>900</v>
      </c>
    </row>
    <row r="73" spans="1:10" ht="15.75" x14ac:dyDescent="0.25">
      <c r="A73" s="567">
        <v>63</v>
      </c>
      <c r="B73" s="591" t="s">
        <v>1252</v>
      </c>
      <c r="C73" s="705" t="s">
        <v>1253</v>
      </c>
      <c r="D73" s="706" t="s">
        <v>325</v>
      </c>
      <c r="E73" s="708">
        <v>5760</v>
      </c>
      <c r="F73" s="708">
        <v>5760</v>
      </c>
      <c r="G73" s="708">
        <v>5760</v>
      </c>
      <c r="H73" s="708">
        <v>5760</v>
      </c>
    </row>
    <row r="74" spans="1:10" ht="15.75" x14ac:dyDescent="0.25">
      <c r="A74" s="709">
        <v>64</v>
      </c>
      <c r="B74" s="710" t="s">
        <v>1254</v>
      </c>
      <c r="C74" s="705" t="s">
        <v>1255</v>
      </c>
      <c r="D74" s="21" t="s">
        <v>325</v>
      </c>
      <c r="E74" s="710">
        <v>217</v>
      </c>
      <c r="F74" s="710">
        <v>217</v>
      </c>
      <c r="G74" s="710">
        <v>217</v>
      </c>
      <c r="H74" s="710">
        <v>217</v>
      </c>
      <c r="I74" s="4"/>
    </row>
    <row r="75" spans="1:10" ht="31.5" x14ac:dyDescent="0.25">
      <c r="A75" s="709">
        <v>65</v>
      </c>
      <c r="B75" s="711" t="s">
        <v>1256</v>
      </c>
      <c r="C75" s="712" t="s">
        <v>1257</v>
      </c>
      <c r="D75" s="713" t="s">
        <v>325</v>
      </c>
      <c r="E75" s="714">
        <v>1524</v>
      </c>
      <c r="F75" s="714">
        <v>1524</v>
      </c>
      <c r="G75" s="714">
        <v>1524</v>
      </c>
      <c r="H75" s="714">
        <v>1524</v>
      </c>
      <c r="I75" s="4"/>
    </row>
    <row r="76" spans="1:10" ht="15.75" x14ac:dyDescent="0.25">
      <c r="A76" s="709">
        <v>66</v>
      </c>
      <c r="B76" s="710" t="s">
        <v>1258</v>
      </c>
      <c r="C76" s="29" t="s">
        <v>1259</v>
      </c>
      <c r="D76" s="21" t="s">
        <v>325</v>
      </c>
      <c r="E76" s="710">
        <v>671</v>
      </c>
      <c r="F76" s="710">
        <v>671</v>
      </c>
      <c r="G76" s="710">
        <v>671</v>
      </c>
      <c r="H76" s="710">
        <v>671</v>
      </c>
      <c r="I76" s="4"/>
    </row>
    <row r="77" spans="1:10" ht="31.5" x14ac:dyDescent="0.25">
      <c r="A77" s="709">
        <v>67</v>
      </c>
      <c r="B77" s="711" t="s">
        <v>723</v>
      </c>
      <c r="C77" s="712" t="s">
        <v>724</v>
      </c>
      <c r="D77" s="713" t="s">
        <v>325</v>
      </c>
      <c r="E77" s="699">
        <v>5760</v>
      </c>
      <c r="F77" s="699">
        <v>5760</v>
      </c>
      <c r="G77" s="699">
        <v>5760</v>
      </c>
      <c r="H77" s="699">
        <v>5760</v>
      </c>
      <c r="I77" s="4"/>
    </row>
    <row r="78" spans="1:10" ht="30" x14ac:dyDescent="0.25">
      <c r="A78" s="715">
        <v>68</v>
      </c>
      <c r="B78" s="711" t="s">
        <v>1260</v>
      </c>
      <c r="C78" s="711" t="s">
        <v>1261</v>
      </c>
      <c r="D78" s="715" t="s">
        <v>325</v>
      </c>
      <c r="E78" s="711">
        <v>200</v>
      </c>
      <c r="F78" s="711">
        <v>200</v>
      </c>
      <c r="G78" s="711">
        <v>200</v>
      </c>
      <c r="H78" s="711">
        <v>200</v>
      </c>
    </row>
    <row r="79" spans="1:10" ht="15" x14ac:dyDescent="0.25">
      <c r="A79" s="709">
        <v>69</v>
      </c>
      <c r="B79" s="710" t="s">
        <v>1262</v>
      </c>
      <c r="C79" s="710" t="s">
        <v>1263</v>
      </c>
      <c r="D79" s="709" t="s">
        <v>325</v>
      </c>
      <c r="E79" s="710">
        <v>55</v>
      </c>
      <c r="F79" s="710">
        <v>55</v>
      </c>
      <c r="G79" s="710">
        <v>55</v>
      </c>
      <c r="H79" s="710">
        <v>55</v>
      </c>
    </row>
    <row r="80" spans="1:10" ht="30" x14ac:dyDescent="0.25">
      <c r="A80" s="715">
        <v>70</v>
      </c>
      <c r="B80" s="711" t="s">
        <v>1264</v>
      </c>
      <c r="C80" s="711" t="s">
        <v>1265</v>
      </c>
      <c r="D80" s="715" t="s">
        <v>325</v>
      </c>
      <c r="E80" s="711">
        <v>31</v>
      </c>
      <c r="F80" s="711">
        <v>31</v>
      </c>
      <c r="G80" s="711">
        <v>31</v>
      </c>
      <c r="H80" s="711">
        <v>31</v>
      </c>
    </row>
    <row r="81" spans="1:9" ht="15" x14ac:dyDescent="0.25">
      <c r="A81" s="709">
        <v>71</v>
      </c>
      <c r="B81" s="710" t="s">
        <v>1266</v>
      </c>
      <c r="C81" s="710" t="s">
        <v>1267</v>
      </c>
      <c r="D81" s="716">
        <v>44196</v>
      </c>
      <c r="E81" s="710">
        <v>381</v>
      </c>
      <c r="F81" s="710">
        <v>381</v>
      </c>
      <c r="G81" s="710">
        <v>381</v>
      </c>
      <c r="H81" s="710">
        <v>381</v>
      </c>
    </row>
    <row r="82" spans="1:9" ht="15" x14ac:dyDescent="0.25">
      <c r="A82" s="709">
        <v>72</v>
      </c>
      <c r="B82" s="710" t="s">
        <v>1268</v>
      </c>
      <c r="C82" s="710" t="s">
        <v>1269</v>
      </c>
      <c r="D82" s="716">
        <v>43982</v>
      </c>
      <c r="E82" s="425">
        <v>991</v>
      </c>
      <c r="F82" s="425">
        <v>991</v>
      </c>
      <c r="G82" s="425">
        <v>991</v>
      </c>
      <c r="H82" s="425">
        <v>991</v>
      </c>
    </row>
    <row r="83" spans="1:9" ht="15" x14ac:dyDescent="0.25">
      <c r="A83" s="709">
        <v>72</v>
      </c>
      <c r="B83" s="710" t="s">
        <v>1270</v>
      </c>
      <c r="C83" s="710" t="s">
        <v>1271</v>
      </c>
      <c r="D83" s="716">
        <v>44074</v>
      </c>
      <c r="E83" s="425">
        <v>2552</v>
      </c>
      <c r="F83" s="425">
        <v>2552</v>
      </c>
      <c r="G83" s="425">
        <v>2552</v>
      </c>
      <c r="H83" s="425">
        <v>2552</v>
      </c>
    </row>
    <row r="84" spans="1:9" ht="15" x14ac:dyDescent="0.25">
      <c r="A84" s="709">
        <v>73</v>
      </c>
      <c r="B84" s="710" t="s">
        <v>1272</v>
      </c>
      <c r="C84" s="710" t="s">
        <v>1273</v>
      </c>
      <c r="D84" s="716">
        <v>43830</v>
      </c>
      <c r="E84" s="708">
        <v>2188</v>
      </c>
      <c r="F84" s="708">
        <v>2188</v>
      </c>
      <c r="G84" s="708">
        <v>2188</v>
      </c>
      <c r="H84" s="708">
        <v>2188</v>
      </c>
    </row>
    <row r="85" spans="1:9" ht="15" x14ac:dyDescent="0.25">
      <c r="A85" s="709">
        <v>74</v>
      </c>
      <c r="B85" s="710" t="s">
        <v>1274</v>
      </c>
      <c r="C85" s="710" t="s">
        <v>1275</v>
      </c>
      <c r="D85" s="709" t="s">
        <v>325</v>
      </c>
      <c r="E85" s="708">
        <v>1067</v>
      </c>
      <c r="F85" s="708">
        <v>1067</v>
      </c>
      <c r="G85" s="708">
        <v>1067</v>
      </c>
      <c r="H85" s="708">
        <v>1067</v>
      </c>
    </row>
    <row r="86" spans="1:9" ht="15" x14ac:dyDescent="0.25">
      <c r="A86" s="709">
        <v>75</v>
      </c>
      <c r="B86" s="710" t="s">
        <v>1276</v>
      </c>
      <c r="C86" s="710" t="s">
        <v>1277</v>
      </c>
      <c r="D86" s="709" t="s">
        <v>325</v>
      </c>
      <c r="E86" s="708">
        <v>3048</v>
      </c>
      <c r="F86" s="708">
        <v>3048</v>
      </c>
      <c r="G86" s="708">
        <v>3048</v>
      </c>
      <c r="H86" s="708">
        <v>3048</v>
      </c>
    </row>
    <row r="87" spans="1:9" ht="30" x14ac:dyDescent="0.25">
      <c r="A87" s="709">
        <v>76</v>
      </c>
      <c r="B87" s="710" t="s">
        <v>1278</v>
      </c>
      <c r="C87" s="711" t="s">
        <v>1279</v>
      </c>
      <c r="D87" s="716">
        <v>44196</v>
      </c>
      <c r="E87" s="708">
        <v>873</v>
      </c>
      <c r="F87" s="710">
        <v>873</v>
      </c>
      <c r="G87" s="710">
        <v>873</v>
      </c>
      <c r="H87" s="710">
        <v>873</v>
      </c>
    </row>
    <row r="88" spans="1:9" ht="15" x14ac:dyDescent="0.25">
      <c r="A88" s="709">
        <v>77</v>
      </c>
      <c r="B88" s="710" t="s">
        <v>1280</v>
      </c>
      <c r="C88" s="710" t="s">
        <v>1281</v>
      </c>
      <c r="D88" s="716">
        <v>44196</v>
      </c>
      <c r="E88" s="425">
        <v>873</v>
      </c>
      <c r="F88" s="425">
        <v>873</v>
      </c>
      <c r="G88" s="425">
        <v>873</v>
      </c>
      <c r="H88" s="425">
        <v>873</v>
      </c>
    </row>
    <row r="89" spans="1:9" ht="30" x14ac:dyDescent="0.25">
      <c r="A89" s="709">
        <v>78</v>
      </c>
      <c r="B89" s="710" t="s">
        <v>1282</v>
      </c>
      <c r="C89" s="711" t="s">
        <v>1283</v>
      </c>
      <c r="D89" s="716">
        <v>44196</v>
      </c>
      <c r="E89" s="425">
        <v>873</v>
      </c>
      <c r="F89" s="425">
        <v>873</v>
      </c>
      <c r="G89" s="425">
        <v>873</v>
      </c>
      <c r="H89" s="425">
        <v>873</v>
      </c>
    </row>
    <row r="90" spans="1:9" ht="15" x14ac:dyDescent="0.25">
      <c r="A90" s="567">
        <v>67</v>
      </c>
      <c r="B90" s="591" t="s">
        <v>1284</v>
      </c>
      <c r="C90" s="423" t="s">
        <v>1285</v>
      </c>
      <c r="D90" s="589" t="s">
        <v>325</v>
      </c>
      <c r="E90" s="425">
        <v>800</v>
      </c>
      <c r="F90" s="425">
        <v>2400</v>
      </c>
      <c r="G90" s="425">
        <v>2400</v>
      </c>
      <c r="H90" s="425">
        <v>2400</v>
      </c>
    </row>
    <row r="91" spans="1:9" ht="47.25" x14ac:dyDescent="0.25">
      <c r="A91" s="567">
        <v>68</v>
      </c>
      <c r="B91" s="717" t="s">
        <v>1286</v>
      </c>
      <c r="C91" s="29" t="s">
        <v>1287</v>
      </c>
      <c r="D91" s="712" t="s">
        <v>1288</v>
      </c>
      <c r="E91" s="714">
        <v>2280</v>
      </c>
      <c r="F91" s="708">
        <v>2280</v>
      </c>
      <c r="G91" s="708">
        <v>2280</v>
      </c>
      <c r="H91" s="708">
        <v>2280</v>
      </c>
      <c r="I91" s="718"/>
    </row>
    <row r="92" spans="1:9" ht="15.75" x14ac:dyDescent="0.25">
      <c r="A92" s="567">
        <v>69</v>
      </c>
      <c r="B92" s="591" t="s">
        <v>1289</v>
      </c>
      <c r="C92" s="710" t="s">
        <v>1290</v>
      </c>
      <c r="D92" s="719">
        <v>44561</v>
      </c>
      <c r="E92" s="714">
        <v>254</v>
      </c>
      <c r="F92" s="708">
        <v>297</v>
      </c>
      <c r="G92" s="708">
        <v>297</v>
      </c>
      <c r="H92" s="708">
        <v>297</v>
      </c>
      <c r="I92" s="718"/>
    </row>
    <row r="93" spans="1:9" ht="15.75" x14ac:dyDescent="0.25">
      <c r="A93" s="567"/>
      <c r="B93" s="717"/>
      <c r="C93" s="29"/>
      <c r="D93" s="712"/>
      <c r="E93" s="720"/>
      <c r="F93" s="32"/>
      <c r="G93" s="32"/>
      <c r="H93" s="32"/>
      <c r="I93" s="718"/>
    </row>
    <row r="94" spans="1:9" ht="15.75" x14ac:dyDescent="0.25">
      <c r="A94" s="567"/>
      <c r="B94" s="717"/>
      <c r="C94" s="29"/>
      <c r="D94" s="712"/>
      <c r="E94" s="720"/>
      <c r="F94" s="32"/>
      <c r="G94" s="32"/>
      <c r="H94" s="32"/>
      <c r="I94" s="718"/>
    </row>
    <row r="95" spans="1:9" ht="15.75" x14ac:dyDescent="0.25">
      <c r="A95" s="567"/>
      <c r="B95" s="717"/>
      <c r="C95" s="29"/>
      <c r="D95" s="712"/>
      <c r="E95" s="720"/>
      <c r="F95" s="32"/>
      <c r="G95" s="32"/>
      <c r="H95" s="32"/>
      <c r="I95" s="718"/>
    </row>
    <row r="96" spans="1:9" ht="15.75" x14ac:dyDescent="0.25">
      <c r="A96" s="567"/>
      <c r="B96" s="717"/>
      <c r="C96" s="29"/>
      <c r="D96" s="712"/>
      <c r="E96" s="720"/>
      <c r="F96" s="32"/>
      <c r="G96" s="32"/>
      <c r="H96" s="32"/>
      <c r="I96" s="718"/>
    </row>
    <row r="97" spans="1:9" ht="15.75" x14ac:dyDescent="0.25">
      <c r="A97" s="567"/>
      <c r="B97" s="717"/>
      <c r="C97" s="29"/>
      <c r="D97" s="712"/>
      <c r="E97" s="720"/>
      <c r="F97" s="32"/>
      <c r="G97" s="32"/>
      <c r="H97" s="32"/>
      <c r="I97" s="718"/>
    </row>
    <row r="98" spans="1:9" ht="15.75" x14ac:dyDescent="0.25">
      <c r="B98" s="717"/>
      <c r="D98" s="710"/>
      <c r="E98" s="594">
        <f>SUM(E12:E97)</f>
        <v>1091077</v>
      </c>
      <c r="F98" s="721">
        <f>SUM(F12:F92)</f>
        <v>1092457</v>
      </c>
      <c r="G98" s="721">
        <f>SUM(G12:G92)</f>
        <v>1092457</v>
      </c>
      <c r="H98" s="721">
        <f>SUM(H12:H92)</f>
        <v>1092457</v>
      </c>
    </row>
    <row r="99" spans="1:9" ht="14.25" x14ac:dyDescent="0.2">
      <c r="E99" s="594"/>
      <c r="F99" s="721"/>
      <c r="G99" s="721"/>
    </row>
  </sheetData>
  <mergeCells count="9">
    <mergeCell ref="A1:H1"/>
    <mergeCell ref="A5:H5"/>
    <mergeCell ref="A6:H6"/>
    <mergeCell ref="A8:A10"/>
    <mergeCell ref="B9:B10"/>
    <mergeCell ref="C9:C10"/>
    <mergeCell ref="D9:D10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251" customWidth="1"/>
    <col min="2" max="2" width="27.7109375" style="263" customWidth="1"/>
    <col min="3" max="3" width="47.85546875" style="263" customWidth="1"/>
    <col min="4" max="4" width="9.140625" style="252"/>
    <col min="5" max="5" width="8.7109375" style="263" bestFit="1" customWidth="1"/>
    <col min="6" max="6" width="8.42578125" style="263" bestFit="1" customWidth="1"/>
    <col min="7" max="7" width="8.7109375" style="263" customWidth="1"/>
    <col min="8" max="8" width="8.85546875" style="263" customWidth="1"/>
    <col min="9" max="9" width="9.140625" style="263"/>
    <col min="10" max="16384" width="9.140625" style="254"/>
  </cols>
  <sheetData>
    <row r="1" spans="1:11" ht="14.1" customHeight="1" x14ac:dyDescent="0.25">
      <c r="C1" s="2012" t="s">
        <v>155</v>
      </c>
      <c r="D1" s="2012"/>
      <c r="E1" s="2012"/>
      <c r="F1" s="2012"/>
      <c r="G1" s="2012"/>
      <c r="H1" s="2012"/>
    </row>
    <row r="2" spans="1:11" ht="20.100000000000001" customHeight="1" x14ac:dyDescent="0.25">
      <c r="A2" s="1996" t="s">
        <v>309</v>
      </c>
      <c r="B2" s="2013"/>
      <c r="C2" s="2013"/>
      <c r="D2" s="2013"/>
      <c r="E2" s="2013"/>
      <c r="F2" s="2013"/>
      <c r="G2" s="2013"/>
      <c r="H2" s="2013"/>
    </row>
    <row r="3" spans="1:11" ht="14.1" customHeight="1" x14ac:dyDescent="0.25">
      <c r="A3" s="1996" t="s">
        <v>310</v>
      </c>
      <c r="B3" s="2013"/>
      <c r="C3" s="2013"/>
      <c r="D3" s="2013"/>
      <c r="E3" s="2013"/>
      <c r="F3" s="2013"/>
      <c r="G3" s="2013"/>
      <c r="H3" s="2013"/>
    </row>
    <row r="4" spans="1:11" ht="14.1" customHeight="1" x14ac:dyDescent="0.25">
      <c r="A4" s="1997" t="s">
        <v>55</v>
      </c>
      <c r="B4" s="2014"/>
      <c r="C4" s="2014"/>
      <c r="D4" s="2014"/>
      <c r="E4" s="2014"/>
      <c r="F4" s="2014"/>
      <c r="G4" s="2014"/>
      <c r="H4" s="2014"/>
    </row>
    <row r="5" spans="1:11" ht="14.1" customHeight="1" x14ac:dyDescent="0.25">
      <c r="A5" s="250"/>
      <c r="B5" s="251"/>
      <c r="C5" s="251"/>
      <c r="D5" s="251"/>
      <c r="E5" s="251"/>
      <c r="F5" s="251"/>
      <c r="G5" s="251"/>
      <c r="H5" s="251"/>
    </row>
    <row r="6" spans="1:11" ht="14.1" customHeight="1" x14ac:dyDescent="0.25">
      <c r="A6" s="2015"/>
      <c r="B6" s="253" t="s">
        <v>57</v>
      </c>
      <c r="C6" s="253" t="s">
        <v>58</v>
      </c>
      <c r="D6" s="253" t="s">
        <v>59</v>
      </c>
      <c r="E6" s="253" t="s">
        <v>60</v>
      </c>
      <c r="F6" s="253" t="s">
        <v>461</v>
      </c>
      <c r="G6" s="253" t="s">
        <v>462</v>
      </c>
      <c r="H6" s="253" t="s">
        <v>463</v>
      </c>
      <c r="I6" s="253" t="s">
        <v>580</v>
      </c>
    </row>
    <row r="7" spans="1:11" s="293" customFormat="1" ht="13.5" customHeight="1" x14ac:dyDescent="0.25">
      <c r="A7" s="2015"/>
      <c r="B7" s="2011" t="s">
        <v>311</v>
      </c>
      <c r="C7" s="2016" t="s">
        <v>312</v>
      </c>
      <c r="D7" s="2016" t="s">
        <v>313</v>
      </c>
      <c r="E7" s="2009" t="s">
        <v>314</v>
      </c>
      <c r="F7" s="2010"/>
      <c r="G7" s="2010"/>
      <c r="H7" s="2010"/>
      <c r="I7" s="2011"/>
      <c r="J7" s="292"/>
      <c r="K7" s="292"/>
    </row>
    <row r="8" spans="1:11" s="293" customFormat="1" ht="13.5" customHeight="1" x14ac:dyDescent="0.25">
      <c r="A8" s="2015"/>
      <c r="B8" s="2011"/>
      <c r="C8" s="2016"/>
      <c r="D8" s="2016"/>
      <c r="E8" s="294" t="s">
        <v>315</v>
      </c>
      <c r="F8" s="294" t="s">
        <v>316</v>
      </c>
      <c r="G8" s="294" t="s">
        <v>317</v>
      </c>
      <c r="H8" s="295" t="s">
        <v>318</v>
      </c>
      <c r="I8" s="294" t="s">
        <v>153</v>
      </c>
      <c r="J8" s="296"/>
      <c r="K8" s="296"/>
    </row>
    <row r="9" spans="1:11" s="293" customFormat="1" ht="13.5" customHeight="1" x14ac:dyDescent="0.25">
      <c r="A9" s="261" t="s">
        <v>470</v>
      </c>
      <c r="B9" s="297" t="s">
        <v>319</v>
      </c>
      <c r="C9" s="298"/>
      <c r="D9" s="299"/>
      <c r="E9" s="298"/>
      <c r="F9" s="298"/>
      <c r="G9" s="298"/>
      <c r="H9" s="298"/>
      <c r="I9" s="249"/>
    </row>
    <row r="10" spans="1:11" ht="13.5" customHeight="1" x14ac:dyDescent="0.25">
      <c r="A10" s="261" t="s">
        <v>478</v>
      </c>
      <c r="B10" s="300" t="s">
        <v>320</v>
      </c>
    </row>
    <row r="11" spans="1:11" ht="13.5" customHeight="1" x14ac:dyDescent="0.25">
      <c r="A11" s="261" t="s">
        <v>479</v>
      </c>
      <c r="B11" s="283" t="s">
        <v>321</v>
      </c>
      <c r="C11" s="284" t="s">
        <v>322</v>
      </c>
      <c r="D11" s="285"/>
      <c r="E11" s="284"/>
      <c r="F11" s="284"/>
      <c r="G11" s="284"/>
      <c r="H11" s="284"/>
    </row>
    <row r="12" spans="1:11" ht="13.5" customHeight="1" x14ac:dyDescent="0.25">
      <c r="A12" s="261" t="s">
        <v>480</v>
      </c>
      <c r="B12" s="283" t="s">
        <v>323</v>
      </c>
      <c r="C12" s="284" t="s">
        <v>324</v>
      </c>
      <c r="D12" s="252" t="s">
        <v>325</v>
      </c>
      <c r="E12" s="286">
        <v>300</v>
      </c>
      <c r="F12" s="286">
        <v>300</v>
      </c>
      <c r="G12" s="286">
        <v>300</v>
      </c>
      <c r="H12" s="286">
        <v>300</v>
      </c>
    </row>
    <row r="13" spans="1:11" ht="13.5" customHeight="1" x14ac:dyDescent="0.25">
      <c r="A13" s="261" t="s">
        <v>481</v>
      </c>
      <c r="B13" s="262" t="s">
        <v>326</v>
      </c>
      <c r="C13" s="263" t="s">
        <v>327</v>
      </c>
      <c r="D13" s="252" t="s">
        <v>325</v>
      </c>
      <c r="E13" s="260">
        <v>100</v>
      </c>
      <c r="F13" s="260">
        <v>100</v>
      </c>
      <c r="G13" s="260">
        <v>100</v>
      </c>
      <c r="H13" s="260">
        <v>100</v>
      </c>
      <c r="I13" s="263">
        <v>100</v>
      </c>
    </row>
    <row r="14" spans="1:11" ht="13.5" customHeight="1" x14ac:dyDescent="0.25">
      <c r="A14" s="261" t="s">
        <v>482</v>
      </c>
      <c r="B14" s="262" t="s">
        <v>328</v>
      </c>
      <c r="C14" s="263" t="s">
        <v>329</v>
      </c>
      <c r="D14" s="252" t="s">
        <v>325</v>
      </c>
      <c r="E14" s="260">
        <v>24554</v>
      </c>
      <c r="F14" s="260">
        <v>19393</v>
      </c>
      <c r="G14" s="260"/>
      <c r="H14" s="260">
        <v>24241</v>
      </c>
      <c r="I14" s="263">
        <v>24250</v>
      </c>
    </row>
    <row r="15" spans="1:11" ht="13.5" customHeight="1" x14ac:dyDescent="0.25">
      <c r="A15" s="261" t="s">
        <v>483</v>
      </c>
      <c r="B15" s="262" t="s">
        <v>330</v>
      </c>
      <c r="C15" s="263" t="s">
        <v>331</v>
      </c>
      <c r="D15" s="252" t="s">
        <v>325</v>
      </c>
      <c r="E15" s="260"/>
      <c r="F15" s="260"/>
      <c r="G15" s="260"/>
      <c r="H15" s="260"/>
    </row>
    <row r="16" spans="1:11" ht="13.5" customHeight="1" x14ac:dyDescent="0.25">
      <c r="A16" s="261" t="s">
        <v>484</v>
      </c>
      <c r="B16" s="262" t="s">
        <v>332</v>
      </c>
      <c r="C16" s="263" t="s">
        <v>333</v>
      </c>
      <c r="D16" s="252" t="s">
        <v>325</v>
      </c>
      <c r="E16" s="260">
        <v>17280</v>
      </c>
      <c r="F16" s="260">
        <v>17280</v>
      </c>
      <c r="G16" s="260">
        <v>17280</v>
      </c>
      <c r="H16" s="260">
        <v>17280</v>
      </c>
      <c r="I16" s="263">
        <v>17280</v>
      </c>
    </row>
    <row r="17" spans="1:13" ht="13.5" customHeight="1" x14ac:dyDescent="0.25">
      <c r="A17" s="261" t="s">
        <v>485</v>
      </c>
      <c r="B17" s="262" t="s">
        <v>334</v>
      </c>
      <c r="C17" s="263" t="s">
        <v>335</v>
      </c>
      <c r="D17" s="252" t="s">
        <v>325</v>
      </c>
      <c r="E17" s="260">
        <v>32739</v>
      </c>
      <c r="F17" s="260">
        <v>25858</v>
      </c>
      <c r="G17" s="260"/>
      <c r="H17" s="260">
        <v>27321</v>
      </c>
      <c r="I17" s="263">
        <v>27350</v>
      </c>
    </row>
    <row r="18" spans="1:13" ht="13.5" customHeight="1" x14ac:dyDescent="0.25">
      <c r="A18" s="261" t="s">
        <v>519</v>
      </c>
      <c r="B18" s="262"/>
      <c r="C18" s="263" t="s">
        <v>336</v>
      </c>
      <c r="D18" s="252" t="s">
        <v>325</v>
      </c>
      <c r="E18" s="260"/>
      <c r="F18" s="260"/>
      <c r="G18" s="260"/>
      <c r="H18" s="260"/>
    </row>
    <row r="19" spans="1:13" ht="13.5" customHeight="1" x14ac:dyDescent="0.25">
      <c r="A19" s="261" t="s">
        <v>520</v>
      </c>
      <c r="B19" s="262"/>
      <c r="C19" s="263" t="s">
        <v>337</v>
      </c>
      <c r="D19" s="252" t="s">
        <v>325</v>
      </c>
      <c r="E19" s="260">
        <v>23050</v>
      </c>
      <c r="F19" s="260">
        <v>23050</v>
      </c>
      <c r="G19" s="260">
        <v>23050</v>
      </c>
      <c r="H19" s="260">
        <v>23050</v>
      </c>
      <c r="I19" s="263">
        <v>23050</v>
      </c>
    </row>
    <row r="20" spans="1:13" ht="18" customHeight="1" x14ac:dyDescent="0.25">
      <c r="A20" s="261" t="s">
        <v>521</v>
      </c>
      <c r="B20" s="262" t="s">
        <v>338</v>
      </c>
      <c r="C20" s="263" t="s">
        <v>339</v>
      </c>
      <c r="D20" s="252" t="s">
        <v>325</v>
      </c>
      <c r="E20" s="260">
        <v>9</v>
      </c>
      <c r="F20" s="260">
        <v>9</v>
      </c>
      <c r="G20" s="260">
        <v>9</v>
      </c>
      <c r="H20" s="260">
        <v>9</v>
      </c>
      <c r="I20" s="263">
        <v>9</v>
      </c>
    </row>
    <row r="21" spans="1:13" ht="13.5" customHeight="1" x14ac:dyDescent="0.25">
      <c r="A21" s="261" t="s">
        <v>522</v>
      </c>
      <c r="B21" s="262" t="s">
        <v>340</v>
      </c>
      <c r="C21" s="263" t="s">
        <v>341</v>
      </c>
      <c r="D21" s="252" t="s">
        <v>325</v>
      </c>
      <c r="E21" s="260">
        <v>50</v>
      </c>
      <c r="F21" s="260">
        <v>50</v>
      </c>
      <c r="G21" s="260">
        <v>50</v>
      </c>
      <c r="H21" s="260">
        <v>100</v>
      </c>
      <c r="I21" s="263">
        <v>100</v>
      </c>
    </row>
    <row r="22" spans="1:13" ht="21" customHeight="1" x14ac:dyDescent="0.25">
      <c r="A22" s="261" t="s">
        <v>523</v>
      </c>
      <c r="B22" s="262" t="s">
        <v>342</v>
      </c>
      <c r="C22" s="263" t="s">
        <v>343</v>
      </c>
      <c r="D22" s="264" t="s">
        <v>325</v>
      </c>
      <c r="E22" s="260">
        <v>875</v>
      </c>
      <c r="F22" s="260">
        <v>875</v>
      </c>
      <c r="G22" s="260">
        <v>875</v>
      </c>
      <c r="H22" s="260">
        <v>875</v>
      </c>
      <c r="I22" s="263">
        <v>875</v>
      </c>
    </row>
    <row r="23" spans="1:13" s="256" customFormat="1" ht="30" x14ac:dyDescent="0.25">
      <c r="A23" s="261" t="s">
        <v>524</v>
      </c>
      <c r="B23" s="265" t="s">
        <v>344</v>
      </c>
      <c r="C23" s="287" t="s">
        <v>345</v>
      </c>
      <c r="D23" s="267" t="s">
        <v>325</v>
      </c>
      <c r="E23" s="288">
        <v>129</v>
      </c>
      <c r="F23" s="288">
        <v>129</v>
      </c>
      <c r="G23" s="288">
        <v>129</v>
      </c>
      <c r="H23" s="288">
        <v>193</v>
      </c>
      <c r="I23" s="273">
        <v>193</v>
      </c>
      <c r="J23" s="280"/>
      <c r="K23" s="289"/>
      <c r="M23" s="290"/>
    </row>
    <row r="24" spans="1:13" ht="17.25" customHeight="1" x14ac:dyDescent="0.25">
      <c r="A24" s="261" t="s">
        <v>525</v>
      </c>
      <c r="B24" s="262" t="s">
        <v>104</v>
      </c>
      <c r="C24" s="263" t="s">
        <v>346</v>
      </c>
      <c r="D24" s="264" t="s">
        <v>325</v>
      </c>
      <c r="E24" s="260">
        <v>125</v>
      </c>
      <c r="F24" s="260">
        <v>125</v>
      </c>
      <c r="G24" s="260">
        <v>125</v>
      </c>
      <c r="H24" s="260">
        <v>147</v>
      </c>
      <c r="I24" s="263">
        <v>147</v>
      </c>
    </row>
    <row r="25" spans="1:13" ht="15.75" customHeight="1" x14ac:dyDescent="0.25">
      <c r="A25" s="261" t="s">
        <v>526</v>
      </c>
      <c r="B25" s="262"/>
      <c r="C25" s="263" t="s">
        <v>347</v>
      </c>
      <c r="D25" s="264" t="s">
        <v>325</v>
      </c>
      <c r="E25" s="260">
        <v>54</v>
      </c>
      <c r="F25" s="260">
        <v>54</v>
      </c>
      <c r="G25" s="260">
        <v>54</v>
      </c>
      <c r="H25" s="260">
        <v>54</v>
      </c>
      <c r="I25" s="263">
        <v>54</v>
      </c>
    </row>
    <row r="26" spans="1:13" ht="13.5" customHeight="1" x14ac:dyDescent="0.25">
      <c r="A26" s="261" t="s">
        <v>528</v>
      </c>
      <c r="B26" s="262" t="s">
        <v>348</v>
      </c>
      <c r="C26" s="263" t="s">
        <v>349</v>
      </c>
      <c r="D26" s="264" t="s">
        <v>325</v>
      </c>
      <c r="E26" s="260">
        <v>100</v>
      </c>
      <c r="F26" s="260">
        <v>100</v>
      </c>
      <c r="G26" s="260">
        <v>100</v>
      </c>
      <c r="H26" s="260">
        <v>100</v>
      </c>
      <c r="I26" s="263">
        <v>100</v>
      </c>
    </row>
    <row r="27" spans="1:13" ht="13.5" customHeight="1" x14ac:dyDescent="0.25">
      <c r="A27" s="261" t="s">
        <v>529</v>
      </c>
      <c r="B27" s="262" t="s">
        <v>350</v>
      </c>
      <c r="C27" s="263" t="s">
        <v>351</v>
      </c>
      <c r="D27" s="264" t="s">
        <v>325</v>
      </c>
      <c r="E27" s="260">
        <v>1575</v>
      </c>
      <c r="F27" s="260">
        <v>1575</v>
      </c>
      <c r="G27" s="260">
        <v>1575</v>
      </c>
      <c r="H27" s="260">
        <v>1575</v>
      </c>
      <c r="I27" s="263">
        <v>1575</v>
      </c>
    </row>
    <row r="28" spans="1:13" ht="13.5" customHeight="1" x14ac:dyDescent="0.25">
      <c r="A28" s="261" t="s">
        <v>530</v>
      </c>
      <c r="B28" s="262" t="s">
        <v>352</v>
      </c>
      <c r="C28" s="263" t="s">
        <v>353</v>
      </c>
      <c r="D28" s="264" t="s">
        <v>325</v>
      </c>
      <c r="E28" s="260">
        <v>60</v>
      </c>
      <c r="F28" s="260">
        <v>60</v>
      </c>
      <c r="G28" s="260">
        <v>60</v>
      </c>
      <c r="H28" s="260">
        <v>60</v>
      </c>
      <c r="I28" s="263">
        <v>60</v>
      </c>
    </row>
    <row r="29" spans="1:13" ht="13.5" customHeight="1" x14ac:dyDescent="0.25">
      <c r="A29" s="261" t="s">
        <v>531</v>
      </c>
      <c r="B29" s="262" t="s">
        <v>354</v>
      </c>
      <c r="C29" s="263" t="s">
        <v>355</v>
      </c>
      <c r="D29" s="252" t="s">
        <v>325</v>
      </c>
      <c r="E29" s="260">
        <v>2900</v>
      </c>
      <c r="F29" s="260">
        <v>2900</v>
      </c>
      <c r="G29" s="260">
        <v>2900</v>
      </c>
      <c r="H29" s="260">
        <v>2000</v>
      </c>
      <c r="I29" s="263">
        <v>2000</v>
      </c>
    </row>
    <row r="30" spans="1:13" ht="18" customHeight="1" x14ac:dyDescent="0.25">
      <c r="A30" s="261" t="s">
        <v>532</v>
      </c>
      <c r="B30" s="265" t="s">
        <v>356</v>
      </c>
      <c r="C30" s="266" t="s">
        <v>357</v>
      </c>
      <c r="D30" s="267" t="s">
        <v>325</v>
      </c>
      <c r="E30" s="268">
        <v>383</v>
      </c>
      <c r="F30" s="268">
        <v>383</v>
      </c>
      <c r="G30" s="268">
        <v>383</v>
      </c>
      <c r="H30" s="268">
        <v>250</v>
      </c>
      <c r="I30" s="263">
        <v>250</v>
      </c>
    </row>
    <row r="31" spans="1:13" ht="18" customHeight="1" x14ac:dyDescent="0.25">
      <c r="A31" s="261" t="s">
        <v>533</v>
      </c>
      <c r="B31" s="265"/>
      <c r="C31" s="266" t="s">
        <v>105</v>
      </c>
      <c r="D31" s="267"/>
      <c r="E31" s="268"/>
      <c r="F31" s="268"/>
      <c r="G31" s="268"/>
      <c r="H31" s="268">
        <v>2980</v>
      </c>
      <c r="I31" s="263">
        <v>2980</v>
      </c>
    </row>
    <row r="32" spans="1:13" ht="18" customHeight="1" x14ac:dyDescent="0.25">
      <c r="A32" s="261" t="s">
        <v>534</v>
      </c>
      <c r="B32" s="265" t="s">
        <v>106</v>
      </c>
      <c r="C32" s="266" t="s">
        <v>107</v>
      </c>
      <c r="D32" s="267" t="s">
        <v>325</v>
      </c>
      <c r="E32" s="268"/>
      <c r="F32" s="268"/>
      <c r="G32" s="268">
        <v>248</v>
      </c>
      <c r="H32" s="268">
        <v>248</v>
      </c>
      <c r="I32" s="263">
        <v>248</v>
      </c>
    </row>
    <row r="33" spans="1:13" ht="15.75" x14ac:dyDescent="0.25">
      <c r="A33" s="261" t="s">
        <v>535</v>
      </c>
      <c r="B33" s="263" t="s">
        <v>358</v>
      </c>
      <c r="C33" s="263" t="s">
        <v>359</v>
      </c>
      <c r="D33" s="252" t="s">
        <v>360</v>
      </c>
      <c r="E33" s="263">
        <v>1936</v>
      </c>
      <c r="F33" s="263">
        <v>1718</v>
      </c>
      <c r="G33" s="263">
        <v>1718</v>
      </c>
      <c r="H33" s="263">
        <v>1650</v>
      </c>
      <c r="I33" s="263">
        <v>1650</v>
      </c>
    </row>
    <row r="34" spans="1:13" ht="17.25" customHeight="1" x14ac:dyDescent="0.25">
      <c r="A34" s="261" t="s">
        <v>552</v>
      </c>
      <c r="B34" s="262" t="s">
        <v>361</v>
      </c>
      <c r="C34" s="263" t="s">
        <v>362</v>
      </c>
      <c r="D34" s="252" t="s">
        <v>325</v>
      </c>
      <c r="E34" s="260">
        <v>2500</v>
      </c>
      <c r="F34" s="260">
        <v>2500</v>
      </c>
      <c r="G34" s="260">
        <v>2500</v>
      </c>
      <c r="H34" s="260">
        <v>2500</v>
      </c>
      <c r="I34" s="263">
        <v>2500</v>
      </c>
    </row>
    <row r="35" spans="1:13" ht="20.25" customHeight="1" x14ac:dyDescent="0.25">
      <c r="A35" s="261" t="s">
        <v>553</v>
      </c>
      <c r="B35" s="262" t="s">
        <v>363</v>
      </c>
      <c r="C35" s="263" t="s">
        <v>364</v>
      </c>
      <c r="D35" s="264">
        <v>42124</v>
      </c>
      <c r="E35" s="260">
        <v>1250</v>
      </c>
      <c r="F35" s="260">
        <v>1250</v>
      </c>
      <c r="G35" s="276">
        <v>1250</v>
      </c>
      <c r="H35" s="276">
        <v>312</v>
      </c>
    </row>
    <row r="36" spans="1:13" ht="13.5" customHeight="1" x14ac:dyDescent="0.25">
      <c r="A36" s="261" t="s">
        <v>554</v>
      </c>
      <c r="B36" s="262"/>
      <c r="C36" s="263" t="s">
        <v>365</v>
      </c>
      <c r="D36" s="252" t="s">
        <v>325</v>
      </c>
      <c r="E36" s="260">
        <v>200</v>
      </c>
      <c r="F36" s="260">
        <v>200</v>
      </c>
      <c r="G36" s="260">
        <v>258</v>
      </c>
      <c r="H36" s="260">
        <v>258</v>
      </c>
      <c r="I36" s="263">
        <v>258</v>
      </c>
    </row>
    <row r="37" spans="1:13" ht="13.5" customHeight="1" x14ac:dyDescent="0.25">
      <c r="A37" s="261" t="s">
        <v>555</v>
      </c>
      <c r="B37" s="262" t="s">
        <v>366</v>
      </c>
      <c r="C37" s="263" t="s">
        <v>367</v>
      </c>
      <c r="D37" s="252" t="s">
        <v>325</v>
      </c>
      <c r="E37" s="260">
        <v>994</v>
      </c>
      <c r="F37" s="260">
        <v>994</v>
      </c>
      <c r="G37" s="260">
        <v>994</v>
      </c>
      <c r="H37" s="260">
        <v>994</v>
      </c>
      <c r="I37" s="263">
        <v>971</v>
      </c>
    </row>
    <row r="38" spans="1:13" ht="13.5" customHeight="1" x14ac:dyDescent="0.25">
      <c r="A38" s="261" t="s">
        <v>556</v>
      </c>
      <c r="B38" s="262" t="s">
        <v>108</v>
      </c>
      <c r="C38" s="263" t="s">
        <v>109</v>
      </c>
      <c r="D38" s="252" t="s">
        <v>325</v>
      </c>
      <c r="E38" s="260">
        <v>750</v>
      </c>
      <c r="F38" s="260">
        <v>750</v>
      </c>
      <c r="G38" s="260">
        <v>762</v>
      </c>
      <c r="H38" s="260">
        <v>762</v>
      </c>
      <c r="I38" s="263">
        <v>762</v>
      </c>
    </row>
    <row r="39" spans="1:13" ht="15.75" x14ac:dyDescent="0.25">
      <c r="A39" s="261" t="s">
        <v>557</v>
      </c>
      <c r="B39" s="262" t="s">
        <v>368</v>
      </c>
      <c r="C39" s="263" t="s">
        <v>369</v>
      </c>
      <c r="D39" s="264" t="s">
        <v>325</v>
      </c>
      <c r="E39" s="252">
        <v>330</v>
      </c>
      <c r="F39" s="263">
        <v>330</v>
      </c>
      <c r="G39" s="263">
        <v>330</v>
      </c>
      <c r="H39" s="263">
        <v>330</v>
      </c>
      <c r="I39" s="263">
        <v>330</v>
      </c>
      <c r="K39" s="277"/>
      <c r="M39" s="255"/>
    </row>
    <row r="40" spans="1:13" ht="15.75" x14ac:dyDescent="0.25">
      <c r="A40" s="261" t="s">
        <v>558</v>
      </c>
      <c r="B40" s="262" t="s">
        <v>370</v>
      </c>
      <c r="C40" s="263" t="s">
        <v>371</v>
      </c>
      <c r="D40" s="264" t="s">
        <v>325</v>
      </c>
      <c r="E40" s="252">
        <v>930</v>
      </c>
      <c r="F40" s="263">
        <v>930</v>
      </c>
      <c r="G40" s="263">
        <v>930</v>
      </c>
      <c r="H40" s="263">
        <v>930</v>
      </c>
      <c r="I40" s="263">
        <v>930</v>
      </c>
      <c r="K40" s="277"/>
      <c r="M40" s="255"/>
    </row>
    <row r="41" spans="1:13" ht="15.75" x14ac:dyDescent="0.25">
      <c r="A41" s="261" t="s">
        <v>559</v>
      </c>
      <c r="B41" s="262" t="s">
        <v>110</v>
      </c>
      <c r="C41" s="263" t="s">
        <v>111</v>
      </c>
      <c r="D41" s="264" t="s">
        <v>325</v>
      </c>
      <c r="E41" s="252"/>
      <c r="G41" s="263">
        <v>823</v>
      </c>
      <c r="H41" s="263">
        <v>823</v>
      </c>
      <c r="I41" s="263">
        <v>823</v>
      </c>
      <c r="K41" s="277"/>
      <c r="M41" s="255"/>
    </row>
    <row r="42" spans="1:13" ht="14.1" customHeight="1" x14ac:dyDescent="0.25">
      <c r="A42" s="261" t="s">
        <v>560</v>
      </c>
      <c r="B42" s="263" t="s">
        <v>372</v>
      </c>
      <c r="C42" s="263" t="s">
        <v>373</v>
      </c>
      <c r="D42" s="252" t="s">
        <v>325</v>
      </c>
      <c r="E42" s="263">
        <v>16</v>
      </c>
      <c r="F42" s="263">
        <v>16</v>
      </c>
      <c r="G42" s="263">
        <v>16</v>
      </c>
      <c r="H42" s="263">
        <v>16</v>
      </c>
      <c r="I42" s="263">
        <v>16</v>
      </c>
    </row>
    <row r="43" spans="1:13" s="256" customFormat="1" ht="30" x14ac:dyDescent="0.25">
      <c r="A43" s="261" t="s">
        <v>612</v>
      </c>
      <c r="B43" s="269" t="s">
        <v>374</v>
      </c>
      <c r="C43" s="278" t="s">
        <v>375</v>
      </c>
      <c r="D43" s="271" t="s">
        <v>325</v>
      </c>
      <c r="E43" s="279">
        <v>40</v>
      </c>
      <c r="F43" s="279">
        <v>40</v>
      </c>
      <c r="G43" s="279">
        <v>40</v>
      </c>
      <c r="H43" s="279">
        <v>40</v>
      </c>
      <c r="I43" s="273">
        <v>40</v>
      </c>
      <c r="J43" s="280"/>
      <c r="K43" s="281"/>
      <c r="M43" s="257"/>
    </row>
    <row r="44" spans="1:13" s="256" customFormat="1" ht="18" customHeight="1" x14ac:dyDescent="0.25">
      <c r="A44" s="261" t="s">
        <v>613</v>
      </c>
      <c r="B44" s="269" t="s">
        <v>376</v>
      </c>
      <c r="C44" s="278" t="s">
        <v>377</v>
      </c>
      <c r="D44" s="271" t="s">
        <v>325</v>
      </c>
      <c r="E44" s="279">
        <v>994</v>
      </c>
      <c r="F44" s="279">
        <v>994</v>
      </c>
      <c r="G44" s="279">
        <v>994</v>
      </c>
      <c r="H44" s="273">
        <v>994</v>
      </c>
      <c r="I44" s="273">
        <v>994</v>
      </c>
      <c r="J44" s="280"/>
      <c r="K44" s="281"/>
      <c r="M44" s="257"/>
    </row>
    <row r="45" spans="1:13" s="256" customFormat="1" ht="15.75" x14ac:dyDescent="0.25">
      <c r="A45" s="261" t="s">
        <v>614</v>
      </c>
      <c r="B45" s="269" t="s">
        <v>378</v>
      </c>
      <c r="C45" s="278" t="s">
        <v>379</v>
      </c>
      <c r="D45" s="271" t="s">
        <v>325</v>
      </c>
      <c r="E45" s="279">
        <v>176</v>
      </c>
      <c r="F45" s="279">
        <v>176</v>
      </c>
      <c r="G45" s="279">
        <v>176</v>
      </c>
      <c r="H45" s="273">
        <v>176</v>
      </c>
      <c r="I45" s="273">
        <v>176</v>
      </c>
      <c r="J45" s="280"/>
      <c r="K45" s="281"/>
      <c r="M45" s="257"/>
    </row>
    <row r="46" spans="1:13" ht="13.5" customHeight="1" x14ac:dyDescent="0.25">
      <c r="A46" s="261" t="s">
        <v>615</v>
      </c>
      <c r="B46" s="265" t="s">
        <v>380</v>
      </c>
      <c r="C46" s="266" t="s">
        <v>381</v>
      </c>
      <c r="D46" s="267" t="s">
        <v>325</v>
      </c>
      <c r="E46" s="268">
        <v>199</v>
      </c>
      <c r="F46" s="268">
        <v>199</v>
      </c>
      <c r="G46" s="261">
        <v>199</v>
      </c>
      <c r="H46" s="268">
        <v>199</v>
      </c>
      <c r="I46" s="263">
        <v>199</v>
      </c>
    </row>
    <row r="47" spans="1:13" ht="13.5" customHeight="1" x14ac:dyDescent="0.25">
      <c r="A47" s="261" t="s">
        <v>112</v>
      </c>
      <c r="B47" s="265" t="s">
        <v>382</v>
      </c>
      <c r="C47" s="266" t="s">
        <v>383</v>
      </c>
      <c r="D47" s="267" t="s">
        <v>325</v>
      </c>
      <c r="E47" s="268">
        <v>1863</v>
      </c>
      <c r="F47" s="268">
        <v>1863</v>
      </c>
      <c r="G47" s="268">
        <v>1863</v>
      </c>
      <c r="H47" s="268">
        <v>1863</v>
      </c>
      <c r="I47" s="263">
        <v>1900</v>
      </c>
    </row>
    <row r="48" spans="1:13" ht="13.5" customHeight="1" x14ac:dyDescent="0.25">
      <c r="A48" s="261" t="s">
        <v>640</v>
      </c>
      <c r="B48" s="265" t="s">
        <v>113</v>
      </c>
      <c r="C48" s="266" t="s">
        <v>114</v>
      </c>
      <c r="D48" s="267" t="s">
        <v>325</v>
      </c>
      <c r="E48" s="268"/>
      <c r="F48" s="268"/>
      <c r="G48" s="268">
        <v>29600</v>
      </c>
      <c r="H48" s="268">
        <v>29600</v>
      </c>
      <c r="I48" s="263">
        <v>29600</v>
      </c>
    </row>
    <row r="49" spans="1:13" s="256" customFormat="1" ht="15.75" x14ac:dyDescent="0.25">
      <c r="A49" s="261" t="s">
        <v>641</v>
      </c>
      <c r="B49" s="269" t="s">
        <v>384</v>
      </c>
      <c r="C49" s="270" t="s">
        <v>385</v>
      </c>
      <c r="D49" s="271" t="s">
        <v>325</v>
      </c>
      <c r="E49" s="272">
        <v>3600</v>
      </c>
      <c r="F49" s="272">
        <v>3600</v>
      </c>
      <c r="G49" s="272">
        <v>3600</v>
      </c>
      <c r="H49" s="272">
        <v>6553</v>
      </c>
      <c r="I49" s="273">
        <v>6553</v>
      </c>
      <c r="J49" s="280"/>
      <c r="K49" s="281"/>
      <c r="M49" s="257"/>
    </row>
    <row r="50" spans="1:13" s="256" customFormat="1" ht="15.75" x14ac:dyDescent="0.25">
      <c r="A50" s="261" t="s">
        <v>115</v>
      </c>
      <c r="B50" s="269" t="s">
        <v>386</v>
      </c>
      <c r="C50" s="270" t="s">
        <v>387</v>
      </c>
      <c r="D50" s="271" t="s">
        <v>325</v>
      </c>
      <c r="E50" s="272">
        <v>123</v>
      </c>
      <c r="F50" s="272">
        <v>123</v>
      </c>
      <c r="G50" s="272">
        <v>123</v>
      </c>
      <c r="H50" s="272">
        <v>123</v>
      </c>
      <c r="I50" s="273">
        <v>123</v>
      </c>
      <c r="J50" s="280"/>
      <c r="K50" s="281"/>
      <c r="M50" s="257"/>
    </row>
    <row r="51" spans="1:13" ht="14.1" customHeight="1" x14ac:dyDescent="0.25">
      <c r="A51" s="261" t="s">
        <v>116</v>
      </c>
      <c r="B51" s="263" t="s">
        <v>388</v>
      </c>
      <c r="C51" s="263" t="s">
        <v>389</v>
      </c>
      <c r="D51" s="252" t="s">
        <v>325</v>
      </c>
      <c r="E51" s="263">
        <v>225</v>
      </c>
      <c r="F51" s="263">
        <v>225</v>
      </c>
      <c r="G51" s="263">
        <v>225</v>
      </c>
      <c r="H51" s="263">
        <v>241</v>
      </c>
      <c r="I51" s="263">
        <v>241</v>
      </c>
    </row>
    <row r="52" spans="1:13" ht="14.1" customHeight="1" x14ac:dyDescent="0.25">
      <c r="A52" s="261" t="s">
        <v>117</v>
      </c>
      <c r="B52" s="263" t="s">
        <v>118</v>
      </c>
      <c r="C52" s="263" t="s">
        <v>119</v>
      </c>
      <c r="D52" s="252" t="s">
        <v>421</v>
      </c>
      <c r="G52" s="263">
        <v>600</v>
      </c>
      <c r="H52" s="263">
        <v>1200</v>
      </c>
      <c r="I52" s="263">
        <v>1200</v>
      </c>
    </row>
    <row r="53" spans="1:13" ht="14.1" customHeight="1" x14ac:dyDescent="0.25">
      <c r="A53" s="261" t="s">
        <v>120</v>
      </c>
      <c r="B53" s="263" t="s">
        <v>121</v>
      </c>
      <c r="C53" s="263" t="s">
        <v>122</v>
      </c>
      <c r="D53" s="252" t="s">
        <v>325</v>
      </c>
      <c r="H53" s="263">
        <v>243</v>
      </c>
      <c r="I53" s="263">
        <v>243</v>
      </c>
    </row>
    <row r="54" spans="1:13" ht="14.1" customHeight="1" x14ac:dyDescent="0.25">
      <c r="A54" s="261" t="s">
        <v>123</v>
      </c>
      <c r="B54" s="263" t="s">
        <v>390</v>
      </c>
      <c r="C54" s="263" t="s">
        <v>391</v>
      </c>
      <c r="D54" s="252" t="s">
        <v>325</v>
      </c>
      <c r="E54" s="263">
        <v>26</v>
      </c>
      <c r="F54" s="263">
        <v>26</v>
      </c>
      <c r="G54" s="263">
        <v>26</v>
      </c>
      <c r="H54" s="263">
        <v>26</v>
      </c>
      <c r="I54" s="263">
        <v>26</v>
      </c>
    </row>
    <row r="55" spans="1:13" s="256" customFormat="1" ht="15.75" x14ac:dyDescent="0.25">
      <c r="A55" s="261" t="s">
        <v>124</v>
      </c>
      <c r="B55" s="269" t="s">
        <v>392</v>
      </c>
      <c r="C55" s="270" t="s">
        <v>393</v>
      </c>
      <c r="D55" s="271" t="s">
        <v>325</v>
      </c>
      <c r="E55" s="272">
        <v>5</v>
      </c>
      <c r="F55" s="272">
        <v>5</v>
      </c>
      <c r="G55" s="272">
        <v>5</v>
      </c>
      <c r="H55" s="273">
        <v>5</v>
      </c>
      <c r="I55" s="273">
        <v>5</v>
      </c>
      <c r="J55" s="280"/>
      <c r="K55" s="281"/>
      <c r="M55" s="257"/>
    </row>
    <row r="56" spans="1:13" s="258" customFormat="1" ht="13.5" customHeight="1" x14ac:dyDescent="0.25">
      <c r="A56" s="261" t="s">
        <v>125</v>
      </c>
      <c r="B56" s="269" t="s">
        <v>394</v>
      </c>
      <c r="C56" s="270" t="s">
        <v>395</v>
      </c>
      <c r="D56" s="271" t="s">
        <v>325</v>
      </c>
      <c r="E56" s="272">
        <v>250</v>
      </c>
      <c r="F56" s="272">
        <v>250</v>
      </c>
      <c r="G56" s="272">
        <v>250</v>
      </c>
      <c r="H56" s="272">
        <v>250</v>
      </c>
      <c r="I56" s="273">
        <v>250</v>
      </c>
      <c r="J56" s="274"/>
      <c r="K56" s="275"/>
      <c r="M56" s="259"/>
    </row>
    <row r="57" spans="1:13" s="258" customFormat="1" ht="13.5" customHeight="1" x14ac:dyDescent="0.25">
      <c r="A57" s="261" t="s">
        <v>126</v>
      </c>
      <c r="B57" s="269" t="s">
        <v>127</v>
      </c>
      <c r="C57" s="270" t="s">
        <v>128</v>
      </c>
      <c r="D57" s="271" t="s">
        <v>421</v>
      </c>
      <c r="E57" s="272"/>
      <c r="F57" s="272"/>
      <c r="G57" s="272">
        <v>2439</v>
      </c>
      <c r="H57" s="272">
        <v>3658</v>
      </c>
      <c r="I57" s="273">
        <v>3658</v>
      </c>
      <c r="J57" s="274"/>
      <c r="K57" s="275"/>
      <c r="M57" s="259"/>
    </row>
    <row r="58" spans="1:13" s="258" customFormat="1" ht="13.5" customHeight="1" x14ac:dyDescent="0.25">
      <c r="A58" s="261" t="s">
        <v>129</v>
      </c>
      <c r="B58" s="269" t="s">
        <v>130</v>
      </c>
      <c r="C58" s="270" t="s">
        <v>131</v>
      </c>
      <c r="D58" s="271" t="s">
        <v>421</v>
      </c>
      <c r="E58" s="272"/>
      <c r="F58" s="272"/>
      <c r="G58" s="272">
        <v>2438</v>
      </c>
      <c r="H58" s="272">
        <v>2438</v>
      </c>
      <c r="I58" s="273">
        <v>2438</v>
      </c>
      <c r="J58" s="274"/>
      <c r="K58" s="275"/>
      <c r="M58" s="259"/>
    </row>
    <row r="59" spans="1:13" s="258" customFormat="1" ht="13.5" customHeight="1" x14ac:dyDescent="0.25">
      <c r="A59" s="261" t="s">
        <v>132</v>
      </c>
      <c r="B59" s="269" t="s">
        <v>133</v>
      </c>
      <c r="C59" s="270" t="s">
        <v>134</v>
      </c>
      <c r="D59" s="271" t="s">
        <v>325</v>
      </c>
      <c r="E59" s="272"/>
      <c r="F59" s="272"/>
      <c r="G59" s="272">
        <v>610</v>
      </c>
      <c r="H59" s="272">
        <v>610</v>
      </c>
      <c r="I59" s="273">
        <v>610</v>
      </c>
      <c r="J59" s="274"/>
      <c r="K59" s="275"/>
      <c r="M59" s="259"/>
    </row>
    <row r="60" spans="1:13" s="258" customFormat="1" ht="13.5" customHeight="1" x14ac:dyDescent="0.25">
      <c r="A60" s="261" t="s">
        <v>135</v>
      </c>
      <c r="B60" s="269" t="s">
        <v>396</v>
      </c>
      <c r="C60" s="270" t="s">
        <v>397</v>
      </c>
      <c r="D60" s="271">
        <v>43496</v>
      </c>
      <c r="E60" s="272">
        <v>2865</v>
      </c>
      <c r="F60" s="272">
        <v>2865</v>
      </c>
      <c r="G60" s="272">
        <v>2865</v>
      </c>
      <c r="H60" s="272">
        <v>2865</v>
      </c>
      <c r="I60" s="273">
        <v>2865</v>
      </c>
      <c r="J60" s="274"/>
      <c r="K60" s="275"/>
      <c r="M60" s="259"/>
    </row>
    <row r="61" spans="1:13" s="258" customFormat="1" ht="13.5" customHeight="1" x14ac:dyDescent="0.25">
      <c r="A61" s="261" t="s">
        <v>136</v>
      </c>
      <c r="B61" s="269" t="s">
        <v>137</v>
      </c>
      <c r="C61" s="270" t="s">
        <v>138</v>
      </c>
      <c r="D61" s="271"/>
      <c r="E61" s="272">
        <v>175</v>
      </c>
      <c r="F61" s="272">
        <v>175</v>
      </c>
      <c r="G61" s="272">
        <v>175</v>
      </c>
      <c r="H61" s="272">
        <v>175</v>
      </c>
      <c r="I61" s="273">
        <v>175</v>
      </c>
      <c r="J61" s="274"/>
      <c r="K61" s="275"/>
      <c r="M61" s="259"/>
    </row>
    <row r="62" spans="1:13" s="258" customFormat="1" ht="13.5" customHeight="1" x14ac:dyDescent="0.25">
      <c r="A62" s="261" t="s">
        <v>139</v>
      </c>
      <c r="B62" s="269" t="s">
        <v>398</v>
      </c>
      <c r="C62" s="270" t="s">
        <v>399</v>
      </c>
      <c r="D62" s="271" t="s">
        <v>325</v>
      </c>
      <c r="E62" s="272">
        <v>217</v>
      </c>
      <c r="F62" s="272">
        <v>217</v>
      </c>
      <c r="G62" s="272">
        <v>217</v>
      </c>
      <c r="H62" s="272">
        <v>217</v>
      </c>
      <c r="I62" s="273">
        <v>217</v>
      </c>
      <c r="J62" s="274"/>
      <c r="K62" s="275"/>
      <c r="M62" s="259"/>
    </row>
    <row r="63" spans="1:13" s="258" customFormat="1" ht="13.5" customHeight="1" x14ac:dyDescent="0.25">
      <c r="A63" s="261" t="s">
        <v>140</v>
      </c>
      <c r="B63" s="262" t="s">
        <v>400</v>
      </c>
      <c r="C63" s="282" t="s">
        <v>401</v>
      </c>
      <c r="D63" s="271" t="s">
        <v>325</v>
      </c>
      <c r="E63" s="291">
        <v>15</v>
      </c>
      <c r="F63" s="291">
        <v>15</v>
      </c>
      <c r="G63" s="272">
        <v>15</v>
      </c>
      <c r="H63" s="272">
        <v>15</v>
      </c>
      <c r="I63" s="273">
        <v>15</v>
      </c>
      <c r="J63" s="274"/>
      <c r="K63" s="275"/>
      <c r="M63" s="259"/>
    </row>
    <row r="64" spans="1:13" s="258" customFormat="1" ht="13.5" customHeight="1" x14ac:dyDescent="0.25">
      <c r="A64" s="261" t="s">
        <v>141</v>
      </c>
      <c r="B64" s="262" t="s">
        <v>400</v>
      </c>
      <c r="C64" s="282" t="s">
        <v>402</v>
      </c>
      <c r="D64" s="271" t="s">
        <v>325</v>
      </c>
      <c r="E64" s="291">
        <v>150</v>
      </c>
      <c r="F64" s="291">
        <v>150</v>
      </c>
      <c r="G64" s="272">
        <v>150</v>
      </c>
      <c r="H64" s="272">
        <v>226</v>
      </c>
      <c r="I64" s="273">
        <v>226</v>
      </c>
      <c r="J64" s="274"/>
      <c r="K64" s="275"/>
      <c r="M64" s="259"/>
    </row>
    <row r="65" spans="1:13" s="258" customFormat="1" ht="13.5" customHeight="1" x14ac:dyDescent="0.25">
      <c r="A65" s="261" t="s">
        <v>142</v>
      </c>
      <c r="B65" s="262" t="s">
        <v>403</v>
      </c>
      <c r="C65" s="282" t="s">
        <v>404</v>
      </c>
      <c r="D65" s="271" t="s">
        <v>325</v>
      </c>
      <c r="E65" s="291">
        <v>75</v>
      </c>
      <c r="F65" s="291">
        <v>75</v>
      </c>
      <c r="G65" s="272">
        <v>75</v>
      </c>
      <c r="H65" s="272">
        <v>45</v>
      </c>
      <c r="I65" s="273">
        <v>45</v>
      </c>
      <c r="J65" s="274"/>
      <c r="K65" s="275"/>
      <c r="M65" s="259"/>
    </row>
    <row r="66" spans="1:13" s="258" customFormat="1" ht="13.5" customHeight="1" x14ac:dyDescent="0.25">
      <c r="A66" s="261" t="s">
        <v>143</v>
      </c>
      <c r="B66" s="269"/>
      <c r="C66" s="270" t="s">
        <v>144</v>
      </c>
      <c r="D66" s="271" t="s">
        <v>421</v>
      </c>
      <c r="E66" s="272"/>
      <c r="F66" s="272"/>
      <c r="G66" s="272">
        <v>347</v>
      </c>
      <c r="H66" s="272">
        <v>347</v>
      </c>
      <c r="I66" s="273">
        <v>347</v>
      </c>
      <c r="J66" s="274"/>
      <c r="K66" s="275"/>
      <c r="M66" s="259"/>
    </row>
    <row r="67" spans="1:13" s="258" customFormat="1" ht="13.5" customHeight="1" x14ac:dyDescent="0.25">
      <c r="A67" s="261" t="s">
        <v>145</v>
      </c>
      <c r="B67" s="269" t="s">
        <v>146</v>
      </c>
      <c r="C67" s="270" t="s">
        <v>147</v>
      </c>
      <c r="D67" s="271" t="s">
        <v>421</v>
      </c>
      <c r="E67" s="272"/>
      <c r="F67" s="272"/>
      <c r="G67" s="272">
        <v>54</v>
      </c>
      <c r="H67" s="272">
        <v>216</v>
      </c>
      <c r="I67" s="273">
        <v>216</v>
      </c>
      <c r="J67" s="274"/>
      <c r="K67" s="275"/>
      <c r="M67" s="259"/>
    </row>
    <row r="68" spans="1:13" s="258" customFormat="1" ht="13.5" customHeight="1" x14ac:dyDescent="0.25">
      <c r="A68" s="261" t="s">
        <v>148</v>
      </c>
      <c r="B68" s="269"/>
      <c r="C68" s="270" t="s">
        <v>149</v>
      </c>
      <c r="D68" s="271" t="s">
        <v>421</v>
      </c>
      <c r="E68" s="272"/>
      <c r="F68" s="272"/>
      <c r="G68" s="272">
        <v>380</v>
      </c>
      <c r="H68" s="272">
        <v>380</v>
      </c>
      <c r="I68" s="273">
        <v>380</v>
      </c>
      <c r="J68" s="274"/>
      <c r="K68" s="275"/>
      <c r="M68" s="259"/>
    </row>
    <row r="69" spans="1:13" s="258" customFormat="1" ht="13.5" customHeight="1" x14ac:dyDescent="0.25">
      <c r="A69" s="261" t="s">
        <v>150</v>
      </c>
      <c r="B69" s="269" t="s">
        <v>405</v>
      </c>
      <c r="C69" s="270" t="s">
        <v>406</v>
      </c>
      <c r="D69" s="271" t="s">
        <v>325</v>
      </c>
      <c r="E69" s="272">
        <v>1800</v>
      </c>
      <c r="F69" s="272">
        <v>1800</v>
      </c>
      <c r="G69" s="272">
        <v>1800</v>
      </c>
      <c r="H69" s="272">
        <v>1500</v>
      </c>
      <c r="I69" s="273">
        <v>1500</v>
      </c>
      <c r="J69" s="274"/>
      <c r="K69" s="275"/>
      <c r="M69" s="259"/>
    </row>
    <row r="70" spans="1:13" s="258" customFormat="1" ht="13.5" customHeight="1" x14ac:dyDescent="0.25">
      <c r="A70" s="261" t="s">
        <v>151</v>
      </c>
      <c r="B70" s="269" t="s">
        <v>407</v>
      </c>
      <c r="C70" s="270" t="s">
        <v>408</v>
      </c>
      <c r="D70" s="271" t="s">
        <v>325</v>
      </c>
      <c r="E70" s="272">
        <v>1875</v>
      </c>
      <c r="F70" s="272">
        <v>2000</v>
      </c>
      <c r="G70" s="272">
        <v>2000</v>
      </c>
      <c r="H70" s="272">
        <v>1700</v>
      </c>
      <c r="I70" s="273">
        <v>1700</v>
      </c>
      <c r="J70" s="274"/>
      <c r="K70" s="275"/>
      <c r="M70" s="259"/>
    </row>
    <row r="71" spans="1:13" ht="13.5" customHeight="1" x14ac:dyDescent="0.25">
      <c r="A71" s="261" t="s">
        <v>152</v>
      </c>
      <c r="B71" s="2008" t="s">
        <v>409</v>
      </c>
      <c r="C71" s="2008"/>
      <c r="E71" s="301">
        <f>SUM(E12:E70)</f>
        <v>127862</v>
      </c>
      <c r="F71" s="301">
        <f>SUM(F12:F70)</f>
        <v>115727</v>
      </c>
      <c r="G71" s="301">
        <f>SUM(G12:G70)</f>
        <v>108085</v>
      </c>
      <c r="H71" s="301">
        <f>SUM(H12:H70)</f>
        <v>165363</v>
      </c>
      <c r="I71" s="301">
        <f>SUM(I12:I70)</f>
        <v>164803</v>
      </c>
    </row>
    <row r="72" spans="1:13" ht="9.75" customHeight="1" x14ac:dyDescent="0.25">
      <c r="A72" s="261"/>
      <c r="B72" s="249"/>
      <c r="C72" s="262"/>
      <c r="E72" s="260"/>
      <c r="F72" s="260"/>
      <c r="G72" s="260"/>
      <c r="H72" s="260"/>
    </row>
    <row r="73" spans="1:13" ht="6.75" customHeight="1" x14ac:dyDescent="0.25">
      <c r="E73" s="260"/>
      <c r="F73" s="260"/>
      <c r="G73" s="260"/>
      <c r="H73" s="260"/>
    </row>
    <row r="74" spans="1:13" ht="13.5" customHeight="1" x14ac:dyDescent="0.25">
      <c r="E74" s="260"/>
      <c r="F74" s="260"/>
      <c r="G74" s="260"/>
      <c r="H74" s="260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2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0070C0"/>
  </sheetPr>
  <dimension ref="A2:D32"/>
  <sheetViews>
    <sheetView workbookViewId="0">
      <selection activeCell="G13" sqref="G13"/>
    </sheetView>
  </sheetViews>
  <sheetFormatPr defaultColWidth="9.140625" defaultRowHeight="20.100000000000001" customHeight="1" x14ac:dyDescent="0.25"/>
  <cols>
    <col min="1" max="1" width="5.5703125" style="240" customWidth="1"/>
    <col min="2" max="2" width="71.7109375" style="240" customWidth="1"/>
    <col min="3" max="3" width="13.5703125" style="240" customWidth="1"/>
    <col min="4" max="4" width="9.140625" style="228"/>
    <col min="5" max="16384" width="9.140625" style="229"/>
  </cols>
  <sheetData>
    <row r="2" spans="1:4" ht="32.25" customHeight="1" x14ac:dyDescent="0.25">
      <c r="A2" s="229"/>
      <c r="B2" s="2017" t="s">
        <v>1351</v>
      </c>
      <c r="C2" s="2017"/>
    </row>
    <row r="3" spans="1:4" ht="20.100000000000001" customHeight="1" x14ac:dyDescent="0.25">
      <c r="A3" s="229"/>
      <c r="B3" s="309"/>
      <c r="C3" s="309"/>
    </row>
    <row r="4" spans="1:4" ht="20.100000000000001" customHeight="1" x14ac:dyDescent="0.25">
      <c r="A4" s="229"/>
      <c r="B4" s="2019" t="s">
        <v>77</v>
      </c>
      <c r="C4" s="2019"/>
    </row>
    <row r="5" spans="1:4" ht="20.100000000000001" customHeight="1" x14ac:dyDescent="0.25">
      <c r="A5" s="229"/>
      <c r="B5" s="2019" t="s">
        <v>1197</v>
      </c>
      <c r="C5" s="2019"/>
    </row>
    <row r="6" spans="1:4" ht="20.100000000000001" customHeight="1" x14ac:dyDescent="0.25">
      <c r="A6" s="229"/>
      <c r="B6" s="2019" t="s">
        <v>1087</v>
      </c>
      <c r="C6" s="2019"/>
    </row>
    <row r="7" spans="1:4" s="231" customFormat="1" ht="20.100000000000001" customHeight="1" x14ac:dyDescent="0.25">
      <c r="B7" s="2019"/>
      <c r="C7" s="2019"/>
      <c r="D7" s="230"/>
    </row>
    <row r="8" spans="1:4" s="231" customFormat="1" ht="20.100000000000001" customHeight="1" x14ac:dyDescent="0.25">
      <c r="B8" s="310"/>
      <c r="C8" s="310"/>
      <c r="D8" s="230"/>
    </row>
    <row r="9" spans="1:4" s="233" customFormat="1" ht="20.100000000000001" customHeight="1" x14ac:dyDescent="0.25">
      <c r="B9" s="311"/>
      <c r="C9" s="312" t="s">
        <v>307</v>
      </c>
      <c r="D9" s="232"/>
    </row>
    <row r="10" spans="1:4" ht="20.100000000000001" customHeight="1" x14ac:dyDescent="0.25">
      <c r="A10" s="2018" t="s">
        <v>460</v>
      </c>
      <c r="B10" s="313" t="s">
        <v>57</v>
      </c>
      <c r="C10" s="313" t="s">
        <v>58</v>
      </c>
    </row>
    <row r="11" spans="1:4" s="233" customFormat="1" ht="30.75" customHeight="1" x14ac:dyDescent="0.25">
      <c r="A11" s="2018"/>
      <c r="B11" s="314" t="s">
        <v>85</v>
      </c>
      <c r="C11" s="314" t="s">
        <v>410</v>
      </c>
      <c r="D11" s="232"/>
    </row>
    <row r="12" spans="1:4" ht="22.5" customHeight="1" x14ac:dyDescent="0.25">
      <c r="A12" s="315"/>
      <c r="B12" s="231" t="s">
        <v>1088</v>
      </c>
      <c r="C12" s="229"/>
    </row>
    <row r="13" spans="1:4" ht="69" customHeight="1" x14ac:dyDescent="0.25">
      <c r="A13" s="316" t="s">
        <v>470</v>
      </c>
      <c r="B13" s="629" t="s">
        <v>1198</v>
      </c>
      <c r="C13" s="486">
        <v>157657</v>
      </c>
    </row>
    <row r="14" spans="1:4" ht="20.100000000000001" customHeight="1" x14ac:dyDescent="0.25">
      <c r="A14" s="315"/>
      <c r="B14" s="229"/>
      <c r="C14" s="487"/>
    </row>
    <row r="15" spans="1:4" ht="35.25" customHeight="1" x14ac:dyDescent="0.25">
      <c r="A15" s="316" t="s">
        <v>478</v>
      </c>
      <c r="B15" s="317" t="s">
        <v>1103</v>
      </c>
      <c r="C15" s="486">
        <v>876</v>
      </c>
    </row>
    <row r="16" spans="1:4" ht="29.25" customHeight="1" x14ac:dyDescent="0.25">
      <c r="A16" s="315"/>
      <c r="B16" s="317" t="s">
        <v>1104</v>
      </c>
      <c r="C16" s="487">
        <v>1188</v>
      </c>
    </row>
    <row r="17" spans="1:4" ht="19.5" customHeight="1" x14ac:dyDescent="0.25">
      <c r="A17" s="315"/>
      <c r="B17" s="317"/>
      <c r="C17" s="487"/>
    </row>
    <row r="18" spans="1:4" ht="36" customHeight="1" x14ac:dyDescent="0.25">
      <c r="A18" s="316" t="s">
        <v>479</v>
      </c>
      <c r="B18" s="317" t="s">
        <v>1093</v>
      </c>
      <c r="C18" s="488">
        <v>40</v>
      </c>
    </row>
    <row r="19" spans="1:4" ht="20.100000000000001" customHeight="1" x14ac:dyDescent="0.25">
      <c r="A19" s="315"/>
      <c r="B19" s="318"/>
      <c r="C19" s="487"/>
    </row>
    <row r="20" spans="1:4" s="231" customFormat="1" ht="20.100000000000001" customHeight="1" x14ac:dyDescent="0.25">
      <c r="A20" s="315" t="s">
        <v>480</v>
      </c>
      <c r="B20" s="231" t="s">
        <v>1091</v>
      </c>
      <c r="C20" s="489">
        <f>SUM(C13:C19)</f>
        <v>159761</v>
      </c>
      <c r="D20" s="230"/>
    </row>
    <row r="21" spans="1:4" ht="20.100000000000001" customHeight="1" x14ac:dyDescent="0.25">
      <c r="A21" s="229"/>
      <c r="B21" s="229"/>
      <c r="C21" s="487"/>
    </row>
    <row r="22" spans="1:4" ht="20.100000000000001" customHeight="1" x14ac:dyDescent="0.25">
      <c r="C22" s="241"/>
    </row>
    <row r="23" spans="1:4" ht="20.100000000000001" customHeight="1" x14ac:dyDescent="0.25">
      <c r="B23" s="231" t="s">
        <v>1086</v>
      </c>
      <c r="C23" s="487"/>
    </row>
    <row r="24" spans="1:4" ht="20.100000000000001" customHeight="1" x14ac:dyDescent="0.25">
      <c r="B24" s="229" t="s">
        <v>1089</v>
      </c>
      <c r="C24" s="487">
        <v>2425</v>
      </c>
    </row>
    <row r="25" spans="1:4" ht="20.100000000000001" customHeight="1" x14ac:dyDescent="0.25">
      <c r="B25" s="229"/>
      <c r="C25" s="678"/>
    </row>
    <row r="26" spans="1:4" ht="33" customHeight="1" x14ac:dyDescent="0.25">
      <c r="B26" s="317" t="s">
        <v>1215</v>
      </c>
      <c r="C26" s="487">
        <v>2088</v>
      </c>
    </row>
    <row r="27" spans="1:4" ht="21" customHeight="1" x14ac:dyDescent="0.25">
      <c r="B27" s="317"/>
      <c r="C27" s="487"/>
    </row>
    <row r="28" spans="1:4" ht="32.25" customHeight="1" x14ac:dyDescent="0.25">
      <c r="B28" s="317" t="s">
        <v>1216</v>
      </c>
      <c r="C28" s="487">
        <v>194</v>
      </c>
    </row>
    <row r="29" spans="1:4" ht="33" customHeight="1" x14ac:dyDescent="0.25">
      <c r="B29" s="317"/>
      <c r="C29" s="679"/>
    </row>
    <row r="30" spans="1:4" ht="20.100000000000001" customHeight="1" x14ac:dyDescent="0.25">
      <c r="B30" s="231" t="s">
        <v>1090</v>
      </c>
      <c r="C30" s="489">
        <f>SUM(C24:C28)</f>
        <v>4707</v>
      </c>
    </row>
    <row r="31" spans="1:4" ht="20.100000000000001" customHeight="1" x14ac:dyDescent="0.25">
      <c r="B31" s="229"/>
      <c r="C31" s="229"/>
    </row>
    <row r="32" spans="1:4" ht="20.100000000000001" customHeight="1" x14ac:dyDescent="0.25">
      <c r="B32" s="231" t="s">
        <v>1092</v>
      </c>
      <c r="C32" s="489">
        <f>C20+C30</f>
        <v>164468</v>
      </c>
    </row>
  </sheetData>
  <mergeCells count="6">
    <mergeCell ref="B2:C2"/>
    <mergeCell ref="A10:A11"/>
    <mergeCell ref="B4:C4"/>
    <mergeCell ref="B5:C5"/>
    <mergeCell ref="B6:C6"/>
    <mergeCell ref="B7:C7"/>
  </mergeCells>
  <phoneticPr fontId="92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0070C0"/>
  </sheetPr>
  <dimension ref="A1:L26"/>
  <sheetViews>
    <sheetView zoomScaleNormal="100" workbookViewId="0">
      <selection activeCell="M32" sqref="M32"/>
    </sheetView>
  </sheetViews>
  <sheetFormatPr defaultColWidth="10.28515625" defaultRowHeight="12.75" x14ac:dyDescent="0.2"/>
  <cols>
    <col min="1" max="1" width="3.140625" style="234" customWidth="1"/>
    <col min="2" max="2" width="31" style="234" bestFit="1" customWidth="1"/>
    <col min="3" max="3" width="16.85546875" style="234" bestFit="1" customWidth="1"/>
    <col min="4" max="4" width="15.5703125" style="234" customWidth="1"/>
    <col min="5" max="5" width="9.85546875" style="234" bestFit="1" customWidth="1"/>
    <col min="6" max="6" width="12.7109375" style="234" bestFit="1" customWidth="1"/>
    <col min="7" max="7" width="12.140625" style="234" bestFit="1" customWidth="1"/>
    <col min="8" max="8" width="10.85546875" style="234" bestFit="1" customWidth="1"/>
    <col min="9" max="9" width="27.28515625" style="234" bestFit="1" customWidth="1"/>
    <col min="10" max="10" width="9" style="234" bestFit="1" customWidth="1"/>
    <col min="11" max="11" width="10.28515625" style="234" customWidth="1"/>
    <col min="12" max="12" width="10.28515625" style="234"/>
    <col min="13" max="16384" width="10.28515625" style="239"/>
  </cols>
  <sheetData>
    <row r="1" spans="1:12" s="234" customFormat="1" ht="15.75" x14ac:dyDescent="0.25">
      <c r="A1" s="2031" t="s">
        <v>1352</v>
      </c>
      <c r="B1" s="2031"/>
      <c r="C1" s="2031"/>
      <c r="D1" s="2031"/>
      <c r="E1" s="2031"/>
      <c r="F1" s="2031"/>
      <c r="G1" s="2031"/>
      <c r="H1" s="2031"/>
      <c r="I1" s="2031"/>
      <c r="J1" s="2031"/>
    </row>
    <row r="2" spans="1:12" s="234" customFormat="1" ht="14.1" customHeight="1" x14ac:dyDescent="0.2"/>
    <row r="3" spans="1:12" s="234" customFormat="1" ht="15" customHeight="1" x14ac:dyDescent="0.25">
      <c r="B3" s="2020" t="s">
        <v>77</v>
      </c>
      <c r="C3" s="2020"/>
      <c r="D3" s="2020"/>
      <c r="E3" s="2020"/>
      <c r="F3" s="2020"/>
      <c r="G3" s="2020"/>
      <c r="H3" s="2020"/>
      <c r="I3" s="2020"/>
      <c r="J3" s="2020"/>
    </row>
    <row r="4" spans="1:12" s="234" customFormat="1" ht="15" customHeight="1" x14ac:dyDescent="0.25">
      <c r="B4" s="2020" t="s">
        <v>1193</v>
      </c>
      <c r="C4" s="2020"/>
      <c r="D4" s="2020"/>
      <c r="E4" s="2020"/>
      <c r="F4" s="2020"/>
      <c r="G4" s="2020"/>
      <c r="H4" s="2020"/>
      <c r="I4" s="2020"/>
      <c r="J4" s="2020"/>
    </row>
    <row r="5" spans="1:12" s="234" customFormat="1" ht="15" customHeight="1" x14ac:dyDescent="0.25">
      <c r="B5" s="2020" t="s">
        <v>1202</v>
      </c>
      <c r="C5" s="2020"/>
      <c r="D5" s="2020"/>
      <c r="E5" s="2020"/>
      <c r="F5" s="2020"/>
      <c r="G5" s="2020"/>
      <c r="H5" s="2020"/>
      <c r="I5" s="2020"/>
      <c r="J5" s="2020"/>
    </row>
    <row r="6" spans="1:12" s="234" customFormat="1" ht="15" customHeight="1" x14ac:dyDescent="0.25">
      <c r="B6" s="2020"/>
      <c r="C6" s="2020"/>
      <c r="D6" s="2020"/>
      <c r="E6" s="2020"/>
      <c r="F6" s="2020"/>
      <c r="G6" s="2020"/>
      <c r="H6" s="2020"/>
      <c r="I6" s="2020"/>
      <c r="J6" s="2020"/>
    </row>
    <row r="7" spans="1:12" s="234" customFormat="1" ht="15" customHeight="1" x14ac:dyDescent="0.25">
      <c r="B7" s="2021" t="s">
        <v>307</v>
      </c>
      <c r="C7" s="2021"/>
      <c r="D7" s="2021"/>
      <c r="E7" s="2021"/>
      <c r="F7" s="2021"/>
      <c r="G7" s="2021"/>
      <c r="H7" s="2021"/>
      <c r="I7" s="2021"/>
      <c r="J7" s="2021"/>
    </row>
    <row r="8" spans="1:12" s="235" customFormat="1" ht="14.1" customHeight="1" x14ac:dyDescent="0.25">
      <c r="A8" s="2032" t="s">
        <v>460</v>
      </c>
      <c r="B8" s="681" t="s">
        <v>57</v>
      </c>
      <c r="C8" s="681" t="s">
        <v>58</v>
      </c>
      <c r="D8" s="681" t="s">
        <v>59</v>
      </c>
      <c r="E8" s="681" t="s">
        <v>60</v>
      </c>
      <c r="F8" s="681" t="s">
        <v>461</v>
      </c>
      <c r="G8" s="681" t="s">
        <v>462</v>
      </c>
      <c r="H8" s="681" t="s">
        <v>463</v>
      </c>
      <c r="I8" s="681" t="s">
        <v>580</v>
      </c>
      <c r="J8" s="681" t="s">
        <v>588</v>
      </c>
    </row>
    <row r="9" spans="1:12" s="236" customFormat="1" ht="17.25" customHeight="1" x14ac:dyDescent="0.25">
      <c r="A9" s="2032"/>
      <c r="B9" s="2024" t="s">
        <v>85</v>
      </c>
      <c r="C9" s="2026" t="s">
        <v>1203</v>
      </c>
      <c r="D9" s="2026" t="s">
        <v>1194</v>
      </c>
      <c r="E9" s="2024" t="s">
        <v>413</v>
      </c>
      <c r="F9" s="2028" t="s">
        <v>414</v>
      </c>
      <c r="G9" s="2024" t="s">
        <v>415</v>
      </c>
      <c r="H9" s="2026" t="s">
        <v>884</v>
      </c>
      <c r="I9" s="2030" t="s">
        <v>416</v>
      </c>
      <c r="J9" s="2030"/>
    </row>
    <row r="10" spans="1:12" s="236" customFormat="1" ht="30" customHeight="1" x14ac:dyDescent="0.25">
      <c r="A10" s="2032"/>
      <c r="B10" s="2025"/>
      <c r="C10" s="2027"/>
      <c r="D10" s="2027"/>
      <c r="E10" s="2025"/>
      <c r="F10" s="2029"/>
      <c r="G10" s="2025"/>
      <c r="H10" s="2027"/>
      <c r="I10" s="681" t="s">
        <v>417</v>
      </c>
      <c r="J10" s="681" t="s">
        <v>418</v>
      </c>
    </row>
    <row r="11" spans="1:12" s="235" customFormat="1" ht="16.5" customHeight="1" x14ac:dyDescent="0.25">
      <c r="A11" s="237" t="s">
        <v>470</v>
      </c>
      <c r="B11" s="676" t="s">
        <v>419</v>
      </c>
    </row>
    <row r="12" spans="1:12" s="236" customFormat="1" ht="15" customHeight="1" x14ac:dyDescent="0.25">
      <c r="A12" s="237" t="s">
        <v>478</v>
      </c>
      <c r="B12" s="242" t="s">
        <v>1204</v>
      </c>
      <c r="C12" s="243">
        <v>1197791</v>
      </c>
      <c r="D12" s="243">
        <v>1197791</v>
      </c>
      <c r="E12" s="244" t="s">
        <v>1205</v>
      </c>
      <c r="F12" s="680" t="s">
        <v>898</v>
      </c>
      <c r="G12" s="680">
        <v>46727</v>
      </c>
      <c r="H12" s="243">
        <v>155395</v>
      </c>
      <c r="I12" s="245" t="s">
        <v>1206</v>
      </c>
      <c r="J12" s="243">
        <v>14605</v>
      </c>
    </row>
    <row r="13" spans="1:12" s="238" customFormat="1" ht="15" customHeight="1" x14ac:dyDescent="0.25">
      <c r="A13" s="237" t="s">
        <v>479</v>
      </c>
      <c r="B13" s="236" t="s">
        <v>424</v>
      </c>
      <c r="C13" s="246">
        <f>SUM(C12:C12)</f>
        <v>1197791</v>
      </c>
      <c r="D13" s="246">
        <f>SUM(D12:D12)</f>
        <v>1197791</v>
      </c>
      <c r="E13" s="247"/>
      <c r="F13" s="247"/>
      <c r="G13" s="247"/>
      <c r="H13" s="246">
        <f>SUM(H12:H12)</f>
        <v>155395</v>
      </c>
      <c r="I13" s="245"/>
      <c r="J13" s="246">
        <f>SUM(J12)</f>
        <v>14605</v>
      </c>
      <c r="K13" s="235"/>
      <c r="L13" s="235"/>
    </row>
    <row r="14" spans="1:12" s="238" customFormat="1" ht="15" customHeight="1" x14ac:dyDescent="0.25">
      <c r="A14" s="237"/>
      <c r="B14" s="236"/>
      <c r="C14" s="246"/>
      <c r="D14" s="246"/>
      <c r="E14" s="247"/>
      <c r="F14" s="247"/>
      <c r="G14" s="247"/>
      <c r="H14" s="246"/>
      <c r="I14" s="245"/>
      <c r="J14" s="244"/>
      <c r="K14" s="235"/>
      <c r="L14" s="235"/>
    </row>
    <row r="15" spans="1:12" s="238" customFormat="1" ht="16.5" customHeight="1" x14ac:dyDescent="0.25">
      <c r="A15" s="237"/>
      <c r="B15" s="236"/>
      <c r="C15" s="246"/>
      <c r="D15" s="246"/>
      <c r="E15" s="247"/>
      <c r="F15" s="247"/>
      <c r="G15" s="247"/>
      <c r="H15" s="246"/>
      <c r="I15" s="245"/>
      <c r="J15" s="244"/>
      <c r="K15" s="235"/>
      <c r="L15" s="235"/>
    </row>
    <row r="16" spans="1:12" s="238" customFormat="1" ht="15.75" x14ac:dyDescent="0.25">
      <c r="A16" s="237"/>
      <c r="B16" s="2020" t="s">
        <v>77</v>
      </c>
      <c r="C16" s="2020"/>
      <c r="D16" s="2020"/>
      <c r="E16" s="2020"/>
      <c r="F16" s="2020"/>
      <c r="G16" s="2020"/>
      <c r="H16" s="2020"/>
      <c r="I16" s="2020"/>
      <c r="J16" s="2020"/>
      <c r="K16" s="235"/>
      <c r="L16" s="235"/>
    </row>
    <row r="17" spans="1:12" s="238" customFormat="1" ht="15.75" x14ac:dyDescent="0.25">
      <c r="A17" s="237"/>
      <c r="B17" s="2020" t="s">
        <v>1193</v>
      </c>
      <c r="C17" s="2020"/>
      <c r="D17" s="2020"/>
      <c r="E17" s="2020"/>
      <c r="F17" s="2020"/>
      <c r="G17" s="2020"/>
      <c r="H17" s="2020"/>
      <c r="I17" s="2020"/>
      <c r="J17" s="2020"/>
      <c r="K17" s="235"/>
      <c r="L17" s="235"/>
    </row>
    <row r="18" spans="1:12" s="238" customFormat="1" ht="15.75" x14ac:dyDescent="0.25">
      <c r="A18" s="237"/>
      <c r="B18" s="2020" t="s">
        <v>411</v>
      </c>
      <c r="C18" s="2020"/>
      <c r="D18" s="2020"/>
      <c r="E18" s="2020"/>
      <c r="F18" s="2020"/>
      <c r="G18" s="2020"/>
      <c r="H18" s="2020"/>
      <c r="I18" s="2020"/>
      <c r="J18" s="2020"/>
      <c r="K18" s="235"/>
      <c r="L18" s="235"/>
    </row>
    <row r="19" spans="1:12" s="238" customFormat="1" ht="15.75" x14ac:dyDescent="0.25">
      <c r="A19" s="237"/>
      <c r="B19" s="236"/>
      <c r="C19" s="246"/>
      <c r="D19" s="246"/>
      <c r="E19" s="247"/>
      <c r="F19" s="247"/>
      <c r="G19" s="247"/>
      <c r="H19" s="246"/>
      <c r="I19" s="245"/>
      <c r="J19" s="244"/>
      <c r="K19" s="235"/>
      <c r="L19" s="235"/>
    </row>
    <row r="20" spans="1:12" ht="15.75" x14ac:dyDescent="0.25">
      <c r="B20" s="2021" t="s">
        <v>307</v>
      </c>
      <c r="C20" s="2021"/>
      <c r="D20" s="2021"/>
      <c r="E20" s="2021"/>
      <c r="F20" s="2021"/>
      <c r="G20" s="2021"/>
      <c r="H20" s="2021"/>
      <c r="I20" s="2021"/>
      <c r="J20" s="2021"/>
    </row>
    <row r="21" spans="1:12" s="235" customFormat="1" ht="15.75" x14ac:dyDescent="0.25">
      <c r="A21" s="2022" t="s">
        <v>460</v>
      </c>
      <c r="B21" s="681" t="s">
        <v>57</v>
      </c>
      <c r="C21" s="681" t="s">
        <v>58</v>
      </c>
      <c r="D21" s="681" t="s">
        <v>59</v>
      </c>
      <c r="E21" s="681" t="s">
        <v>60</v>
      </c>
      <c r="F21" s="681" t="s">
        <v>461</v>
      </c>
      <c r="G21" s="681" t="s">
        <v>462</v>
      </c>
      <c r="H21" s="681" t="s">
        <v>463</v>
      </c>
      <c r="I21" s="681" t="s">
        <v>580</v>
      </c>
      <c r="J21" s="681" t="s">
        <v>588</v>
      </c>
    </row>
    <row r="22" spans="1:12" s="236" customFormat="1" ht="15.75" customHeight="1" x14ac:dyDescent="0.25">
      <c r="A22" s="2023"/>
      <c r="B22" s="2024" t="s">
        <v>85</v>
      </c>
      <c r="C22" s="2026" t="s">
        <v>412</v>
      </c>
      <c r="D22" s="2026" t="s">
        <v>1194</v>
      </c>
      <c r="E22" s="2024" t="s">
        <v>413</v>
      </c>
      <c r="F22" s="2028" t="s">
        <v>414</v>
      </c>
      <c r="G22" s="2024" t="s">
        <v>415</v>
      </c>
      <c r="H22" s="2026" t="s">
        <v>884</v>
      </c>
      <c r="I22" s="2030" t="s">
        <v>416</v>
      </c>
      <c r="J22" s="2030"/>
    </row>
    <row r="23" spans="1:12" s="236" customFormat="1" ht="15.75" x14ac:dyDescent="0.25">
      <c r="A23" s="2023"/>
      <c r="B23" s="2025"/>
      <c r="C23" s="2027"/>
      <c r="D23" s="2027"/>
      <c r="E23" s="2025"/>
      <c r="F23" s="2029"/>
      <c r="G23" s="2025"/>
      <c r="H23" s="2027"/>
      <c r="I23" s="681" t="s">
        <v>417</v>
      </c>
      <c r="J23" s="681" t="s">
        <v>418</v>
      </c>
    </row>
    <row r="24" spans="1:12" s="235" customFormat="1" ht="15.75" x14ac:dyDescent="0.25">
      <c r="A24" s="237" t="s">
        <v>470</v>
      </c>
      <c r="B24" s="676" t="s">
        <v>419</v>
      </c>
    </row>
    <row r="25" spans="1:12" s="236" customFormat="1" ht="15.75" x14ac:dyDescent="0.25">
      <c r="A25" s="237" t="s">
        <v>478</v>
      </c>
      <c r="B25" s="242" t="s">
        <v>423</v>
      </c>
      <c r="C25" s="243">
        <v>31530</v>
      </c>
      <c r="D25" s="243">
        <v>19031</v>
      </c>
      <c r="E25" s="244" t="s">
        <v>420</v>
      </c>
      <c r="F25" s="244" t="s">
        <v>421</v>
      </c>
      <c r="G25" s="244" t="s">
        <v>421</v>
      </c>
      <c r="H25" s="243">
        <v>3006</v>
      </c>
      <c r="I25" s="245">
        <v>0</v>
      </c>
      <c r="J25" s="244" t="s">
        <v>422</v>
      </c>
    </row>
    <row r="26" spans="1:12" s="238" customFormat="1" ht="15.75" x14ac:dyDescent="0.25">
      <c r="A26" s="237" t="s">
        <v>479</v>
      </c>
      <c r="B26" s="236" t="s">
        <v>424</v>
      </c>
      <c r="C26" s="246">
        <f>SUM(C25:C25)</f>
        <v>31530</v>
      </c>
      <c r="D26" s="246">
        <f>SUM(D25:D25)</f>
        <v>19031</v>
      </c>
      <c r="E26" s="247"/>
      <c r="F26" s="247"/>
      <c r="G26" s="247"/>
      <c r="H26" s="246">
        <f>SUM(H25:H25)</f>
        <v>3006</v>
      </c>
      <c r="I26" s="245"/>
      <c r="J26" s="244" t="s">
        <v>422</v>
      </c>
      <c r="K26" s="235"/>
      <c r="L26" s="235"/>
    </row>
  </sheetData>
  <mergeCells count="28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  <mergeCell ref="B16:J16"/>
    <mergeCell ref="B17:J17"/>
    <mergeCell ref="B18:J18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</mergeCells>
  <phoneticPr fontId="92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IW85"/>
  <sheetViews>
    <sheetView workbookViewId="0">
      <selection activeCell="L23" sqref="L23"/>
    </sheetView>
  </sheetViews>
  <sheetFormatPr defaultColWidth="61.7109375" defaultRowHeight="12" x14ac:dyDescent="0.2"/>
  <cols>
    <col min="1" max="1" width="61.7109375" style="111" customWidth="1"/>
    <col min="2" max="2" width="9.85546875" style="111" hidden="1" customWidth="1"/>
    <col min="3" max="3" width="11.7109375" style="111" hidden="1" customWidth="1"/>
    <col min="4" max="4" width="9.85546875" style="111" hidden="1" customWidth="1"/>
    <col min="5" max="5" width="15.85546875" style="11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1.42578125" style="6" customWidth="1"/>
    <col min="11" max="11" width="10" style="6" bestFit="1" customWidth="1"/>
    <col min="12" max="13" width="11.42578125" style="6" bestFit="1" customWidth="1"/>
    <col min="14" max="15" width="8" style="6" customWidth="1"/>
    <col min="16" max="16" width="10.85546875" style="6" bestFit="1" customWidth="1"/>
    <col min="17" max="17" width="10.42578125" style="6" bestFit="1" customWidth="1"/>
    <col min="18" max="18" width="9.85546875" style="6" bestFit="1" customWidth="1"/>
    <col min="19" max="256" width="8" style="6" customWidth="1"/>
    <col min="257" max="16384" width="61.7109375" style="6"/>
  </cols>
  <sheetData>
    <row r="1" spans="1:257" ht="12.75" x14ac:dyDescent="0.2">
      <c r="A1" s="1764" t="s">
        <v>1348</v>
      </c>
      <c r="B1" s="1764"/>
      <c r="C1" s="1764"/>
      <c r="D1" s="1764"/>
      <c r="E1" s="1764"/>
      <c r="F1" s="1764"/>
      <c r="G1" s="1764"/>
      <c r="H1" s="1764"/>
      <c r="I1" s="1764"/>
      <c r="J1" s="1764"/>
      <c r="K1" s="605"/>
      <c r="L1" s="605"/>
      <c r="M1" s="605"/>
      <c r="N1" s="605"/>
      <c r="O1" s="605"/>
      <c r="P1" s="605"/>
      <c r="Q1" s="605"/>
      <c r="R1" s="605"/>
    </row>
    <row r="2" spans="1:257" x14ac:dyDescent="0.2">
      <c r="A2" s="606"/>
      <c r="B2" s="606"/>
      <c r="C2" s="606"/>
      <c r="D2" s="606"/>
      <c r="E2" s="607"/>
      <c r="F2" s="1753"/>
      <c r="G2" s="1753"/>
      <c r="H2" s="1753"/>
      <c r="I2" s="1753"/>
      <c r="J2" s="651"/>
      <c r="K2" s="605"/>
      <c r="L2" s="605"/>
      <c r="M2" s="605"/>
      <c r="N2" s="605"/>
      <c r="O2" s="605"/>
      <c r="P2" s="605"/>
      <c r="Q2" s="605"/>
      <c r="R2" s="605"/>
    </row>
    <row r="3" spans="1:257" ht="30" customHeight="1" x14ac:dyDescent="0.2">
      <c r="A3" s="1765" t="s">
        <v>77</v>
      </c>
      <c r="B3" s="1765"/>
      <c r="C3" s="1765"/>
      <c r="D3" s="1765"/>
      <c r="E3" s="1765"/>
      <c r="F3" s="1765"/>
      <c r="G3" s="1765"/>
      <c r="H3" s="1765"/>
      <c r="I3" s="1765"/>
      <c r="J3" s="1765"/>
      <c r="K3" s="605"/>
      <c r="L3" s="605"/>
      <c r="M3" s="605"/>
      <c r="N3" s="605"/>
      <c r="O3" s="605"/>
      <c r="P3" s="605"/>
      <c r="Q3" s="605"/>
      <c r="R3" s="605"/>
    </row>
    <row r="4" spans="1:257" ht="33" customHeight="1" x14ac:dyDescent="0.2">
      <c r="A4" s="1765" t="s">
        <v>1135</v>
      </c>
      <c r="B4" s="1765"/>
      <c r="C4" s="1765"/>
      <c r="D4" s="1765"/>
      <c r="E4" s="1765"/>
      <c r="F4" s="1765"/>
      <c r="G4" s="1765"/>
      <c r="H4" s="1765"/>
      <c r="I4" s="1765"/>
      <c r="J4" s="1765"/>
      <c r="K4" s="605"/>
      <c r="L4" s="605"/>
      <c r="M4" s="605"/>
      <c r="N4" s="605"/>
      <c r="O4" s="605"/>
      <c r="P4" s="605"/>
      <c r="Q4" s="605"/>
      <c r="R4" s="605"/>
    </row>
    <row r="5" spans="1:257" x14ac:dyDescent="0.2">
      <c r="A5" s="606"/>
      <c r="B5" s="606"/>
      <c r="C5" s="606"/>
      <c r="D5" s="606"/>
      <c r="E5" s="607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</row>
    <row r="6" spans="1:257" ht="13.5" thickBot="1" x14ac:dyDescent="0.25">
      <c r="A6" s="606"/>
      <c r="B6" s="606"/>
      <c r="C6" s="606"/>
      <c r="D6" s="606"/>
      <c r="E6" s="653" t="s">
        <v>20</v>
      </c>
      <c r="F6" s="654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</row>
    <row r="7" spans="1:257" ht="30.75" customHeight="1" thickBot="1" x14ac:dyDescent="0.25">
      <c r="A7" s="1754" t="s">
        <v>78</v>
      </c>
      <c r="B7" s="1756" t="s">
        <v>103</v>
      </c>
      <c r="C7" s="1757"/>
      <c r="D7" s="1757"/>
      <c r="E7" s="1757"/>
      <c r="F7" s="1758" t="s">
        <v>1136</v>
      </c>
      <c r="G7" s="1759"/>
      <c r="H7" s="1759"/>
      <c r="I7" s="1759"/>
      <c r="J7" s="1766" t="s">
        <v>1137</v>
      </c>
      <c r="K7" s="605"/>
      <c r="L7" s="605"/>
      <c r="M7" s="605"/>
      <c r="N7" s="605"/>
      <c r="O7" s="605"/>
      <c r="P7" s="605"/>
      <c r="Q7" s="605"/>
      <c r="R7" s="605"/>
    </row>
    <row r="8" spans="1:257" ht="36.75" thickBot="1" x14ac:dyDescent="0.25">
      <c r="A8" s="1755"/>
      <c r="B8" s="608" t="s">
        <v>79</v>
      </c>
      <c r="C8" s="609" t="s">
        <v>80</v>
      </c>
      <c r="D8" s="609" t="s">
        <v>662</v>
      </c>
      <c r="E8" s="610" t="s">
        <v>81</v>
      </c>
      <c r="F8" s="608" t="s">
        <v>79</v>
      </c>
      <c r="G8" s="609" t="s">
        <v>80</v>
      </c>
      <c r="H8" s="609" t="s">
        <v>662</v>
      </c>
      <c r="I8" s="655" t="s">
        <v>81</v>
      </c>
      <c r="J8" s="1767"/>
      <c r="K8" s="611"/>
      <c r="L8" s="611"/>
      <c r="M8" s="611"/>
      <c r="N8" s="611"/>
      <c r="O8" s="611"/>
      <c r="P8" s="611"/>
      <c r="Q8" s="611"/>
      <c r="R8" s="611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</row>
    <row r="9" spans="1:257" ht="12.75" x14ac:dyDescent="0.2">
      <c r="A9" s="612" t="s">
        <v>82</v>
      </c>
      <c r="B9" s="613"/>
      <c r="C9" s="613"/>
      <c r="D9" s="613"/>
      <c r="E9" s="613"/>
      <c r="F9" s="614"/>
      <c r="G9" s="614"/>
      <c r="H9" s="614"/>
      <c r="I9" s="656"/>
      <c r="J9" s="614"/>
      <c r="K9" s="611"/>
      <c r="L9" s="605"/>
      <c r="M9" s="605"/>
      <c r="N9" s="605"/>
      <c r="O9" s="605"/>
      <c r="P9" s="605"/>
      <c r="Q9" s="605"/>
      <c r="R9" s="605"/>
    </row>
    <row r="10" spans="1:257" ht="12.75" x14ac:dyDescent="0.2">
      <c r="A10" s="615" t="s">
        <v>782</v>
      </c>
      <c r="B10" s="446"/>
      <c r="C10" s="446"/>
      <c r="D10" s="446"/>
      <c r="E10" s="446"/>
      <c r="F10" s="490"/>
      <c r="G10" s="490"/>
      <c r="H10" s="490"/>
      <c r="I10" s="657"/>
      <c r="J10" s="490"/>
      <c r="K10" s="611"/>
      <c r="L10" s="605"/>
      <c r="M10" s="605"/>
      <c r="N10" s="605"/>
      <c r="O10" s="605"/>
      <c r="P10" s="605"/>
      <c r="Q10" s="605"/>
      <c r="R10" s="605"/>
    </row>
    <row r="11" spans="1:257" ht="36" x14ac:dyDescent="0.2">
      <c r="A11" s="443" t="s">
        <v>1138</v>
      </c>
      <c r="B11" s="446">
        <v>4865</v>
      </c>
      <c r="C11" s="491">
        <v>18.690000000000001</v>
      </c>
      <c r="D11" s="446">
        <v>4580000</v>
      </c>
      <c r="E11" s="446">
        <f>C11*D11</f>
        <v>85600200</v>
      </c>
      <c r="F11" s="516" t="s">
        <v>1139</v>
      </c>
      <c r="G11" s="356">
        <v>18.399999999999999</v>
      </c>
      <c r="H11" s="541">
        <v>5450000</v>
      </c>
      <c r="I11" s="658">
        <v>84363600</v>
      </c>
      <c r="J11" s="357">
        <v>100280000</v>
      </c>
      <c r="K11" s="611"/>
      <c r="L11" s="1760" t="s">
        <v>1140</v>
      </c>
      <c r="M11" s="1760"/>
      <c r="N11" s="1760"/>
      <c r="O11" s="1760"/>
      <c r="P11" s="1760"/>
      <c r="Q11" s="1760"/>
      <c r="R11" s="1760"/>
      <c r="S11" s="1760"/>
    </row>
    <row r="12" spans="1:257" ht="12.75" x14ac:dyDescent="0.2">
      <c r="A12" s="361" t="s">
        <v>1055</v>
      </c>
      <c r="B12" s="446"/>
      <c r="C12" s="446"/>
      <c r="D12" s="446"/>
      <c r="E12" s="446"/>
      <c r="F12" s="403"/>
      <c r="G12" s="451"/>
      <c r="H12" s="451"/>
      <c r="I12" s="659"/>
      <c r="J12" s="403"/>
      <c r="K12" s="611"/>
      <c r="L12" s="605"/>
      <c r="M12" s="605"/>
      <c r="N12" s="605"/>
      <c r="O12" s="605"/>
      <c r="P12" s="605"/>
      <c r="Q12" s="605"/>
      <c r="R12" s="605"/>
    </row>
    <row r="13" spans="1:257" ht="12.75" x14ac:dyDescent="0.2">
      <c r="A13" s="443" t="s">
        <v>785</v>
      </c>
      <c r="B13" s="446"/>
      <c r="C13" s="455"/>
      <c r="D13" s="446" t="s">
        <v>287</v>
      </c>
      <c r="E13" s="446">
        <v>8328800</v>
      </c>
      <c r="F13" s="492"/>
      <c r="G13" s="356" t="s">
        <v>1141</v>
      </c>
      <c r="H13" s="660" t="s">
        <v>1142</v>
      </c>
      <c r="I13" s="658">
        <v>9412200</v>
      </c>
      <c r="J13" s="403"/>
      <c r="K13" s="611"/>
      <c r="L13" s="605"/>
      <c r="M13" s="605"/>
      <c r="N13" s="605"/>
      <c r="O13" s="605"/>
      <c r="P13" s="605"/>
      <c r="Q13" s="605"/>
      <c r="R13" s="605"/>
    </row>
    <row r="14" spans="1:257" ht="12.75" x14ac:dyDescent="0.2">
      <c r="A14" s="443" t="s">
        <v>786</v>
      </c>
      <c r="B14" s="446"/>
      <c r="C14" s="455"/>
      <c r="D14" s="446"/>
      <c r="E14" s="446"/>
      <c r="F14" s="403"/>
      <c r="G14" s="451"/>
      <c r="H14" s="451"/>
      <c r="I14" s="658">
        <v>-9412200</v>
      </c>
      <c r="J14" s="403"/>
      <c r="K14" s="611"/>
      <c r="L14" s="605"/>
      <c r="M14" s="605"/>
      <c r="N14" s="605"/>
      <c r="O14" s="605"/>
      <c r="P14" s="605"/>
      <c r="Q14" s="605"/>
      <c r="R14" s="605"/>
    </row>
    <row r="15" spans="1:257" ht="24" x14ac:dyDescent="0.2">
      <c r="A15" s="443" t="s">
        <v>787</v>
      </c>
      <c r="B15" s="446"/>
      <c r="C15" s="455"/>
      <c r="D15" s="446"/>
      <c r="E15" s="446"/>
      <c r="F15" s="403"/>
      <c r="G15" s="451"/>
      <c r="H15" s="451"/>
      <c r="I15" s="658">
        <f>I13+I14</f>
        <v>0</v>
      </c>
      <c r="J15" s="403"/>
      <c r="K15" s="611"/>
      <c r="L15" s="605"/>
      <c r="M15" s="605"/>
      <c r="N15" s="605"/>
      <c r="O15" s="605"/>
      <c r="P15" s="605"/>
      <c r="Q15" s="605"/>
      <c r="R15" s="605"/>
    </row>
    <row r="16" spans="1:257" ht="12.75" x14ac:dyDescent="0.2">
      <c r="A16" s="361" t="s">
        <v>788</v>
      </c>
      <c r="B16" s="446"/>
      <c r="C16" s="446"/>
      <c r="D16" s="494" t="s">
        <v>288</v>
      </c>
      <c r="E16" s="446">
        <v>18272000</v>
      </c>
      <c r="F16" s="403"/>
      <c r="G16" s="451"/>
      <c r="H16" s="616" t="s">
        <v>288</v>
      </c>
      <c r="I16" s="658">
        <v>18400000</v>
      </c>
      <c r="J16" s="403"/>
      <c r="K16" s="611"/>
      <c r="L16" s="605"/>
      <c r="M16" s="605"/>
      <c r="N16" s="605"/>
      <c r="O16" s="605"/>
      <c r="P16" s="605"/>
      <c r="Q16" s="605"/>
      <c r="R16" s="605"/>
    </row>
    <row r="17" spans="1:18" ht="12.75" x14ac:dyDescent="0.2">
      <c r="A17" s="361" t="s">
        <v>786</v>
      </c>
      <c r="B17" s="446"/>
      <c r="C17" s="446"/>
      <c r="D17" s="494"/>
      <c r="E17" s="446"/>
      <c r="F17" s="403"/>
      <c r="G17" s="451"/>
      <c r="H17" s="451"/>
      <c r="I17" s="658">
        <v>-18400000</v>
      </c>
      <c r="J17" s="403"/>
      <c r="K17" s="611"/>
      <c r="L17" s="605"/>
      <c r="M17" s="605"/>
      <c r="N17" s="605"/>
      <c r="O17" s="605"/>
      <c r="P17" s="605"/>
      <c r="Q17" s="605"/>
      <c r="R17" s="605"/>
    </row>
    <row r="18" spans="1:18" ht="12.75" x14ac:dyDescent="0.2">
      <c r="A18" s="361" t="s">
        <v>789</v>
      </c>
      <c r="B18" s="446"/>
      <c r="C18" s="446"/>
      <c r="D18" s="494"/>
      <c r="E18" s="446"/>
      <c r="F18" s="403"/>
      <c r="G18" s="451"/>
      <c r="H18" s="451"/>
      <c r="I18" s="658">
        <f>I16+I17</f>
        <v>0</v>
      </c>
      <c r="J18" s="403"/>
      <c r="K18" s="611"/>
      <c r="L18" s="605"/>
      <c r="M18" s="605"/>
      <c r="N18" s="605"/>
      <c r="O18" s="605"/>
      <c r="P18" s="605"/>
      <c r="Q18" s="605"/>
      <c r="R18" s="605"/>
    </row>
    <row r="19" spans="1:18" ht="12.75" x14ac:dyDescent="0.2">
      <c r="A19" s="361" t="s">
        <v>790</v>
      </c>
      <c r="B19" s="446"/>
      <c r="C19" s="446" t="s">
        <v>1056</v>
      </c>
      <c r="D19" s="447" t="s">
        <v>663</v>
      </c>
      <c r="E19" s="446">
        <v>1355022</v>
      </c>
      <c r="F19" s="403"/>
      <c r="G19" s="358">
        <v>19638</v>
      </c>
      <c r="H19" s="448" t="s">
        <v>663</v>
      </c>
      <c r="I19" s="658">
        <v>1355022</v>
      </c>
      <c r="J19" s="403"/>
      <c r="K19" s="611"/>
      <c r="L19" s="605"/>
      <c r="M19" s="605"/>
      <c r="N19" s="605"/>
      <c r="O19" s="605"/>
      <c r="P19" s="605"/>
      <c r="Q19" s="605"/>
      <c r="R19" s="605"/>
    </row>
    <row r="20" spans="1:18" ht="12.75" x14ac:dyDescent="0.2">
      <c r="A20" s="361" t="s">
        <v>792</v>
      </c>
      <c r="B20" s="446"/>
      <c r="C20" s="446"/>
      <c r="D20" s="447"/>
      <c r="E20" s="446"/>
      <c r="F20" s="403"/>
      <c r="G20" s="446"/>
      <c r="H20" s="447"/>
      <c r="I20" s="658">
        <v>-1355022</v>
      </c>
      <c r="J20" s="403"/>
      <c r="K20" s="611"/>
      <c r="L20" s="605"/>
      <c r="M20" s="605"/>
      <c r="N20" s="605"/>
      <c r="O20" s="605"/>
      <c r="P20" s="605"/>
      <c r="Q20" s="605"/>
      <c r="R20" s="605"/>
    </row>
    <row r="21" spans="1:18" ht="12.75" x14ac:dyDescent="0.2">
      <c r="A21" s="361" t="s">
        <v>793</v>
      </c>
      <c r="B21" s="446"/>
      <c r="C21" s="446"/>
      <c r="D21" s="447"/>
      <c r="E21" s="446"/>
      <c r="F21" s="403"/>
      <c r="G21" s="446"/>
      <c r="H21" s="447"/>
      <c r="I21" s="658">
        <f>I19+I20</f>
        <v>0</v>
      </c>
      <c r="J21" s="403"/>
      <c r="K21" s="611"/>
      <c r="L21" s="605"/>
      <c r="M21" s="605"/>
      <c r="N21" s="605"/>
      <c r="O21" s="605"/>
      <c r="P21" s="605"/>
      <c r="Q21" s="605"/>
      <c r="R21" s="605"/>
    </row>
    <row r="22" spans="1:18" ht="12.75" x14ac:dyDescent="0.2">
      <c r="A22" s="361" t="s">
        <v>794</v>
      </c>
      <c r="B22" s="446"/>
      <c r="C22" s="455"/>
      <c r="D22" s="494" t="s">
        <v>664</v>
      </c>
      <c r="E22" s="446">
        <v>6369620</v>
      </c>
      <c r="F22" s="403"/>
      <c r="G22" s="451"/>
      <c r="H22" s="445" t="s">
        <v>664</v>
      </c>
      <c r="I22" s="658">
        <v>6212990</v>
      </c>
      <c r="J22" s="403"/>
      <c r="K22" s="611"/>
      <c r="L22" s="605"/>
      <c r="M22" s="605"/>
      <c r="N22" s="605"/>
      <c r="O22" s="605"/>
      <c r="P22" s="605"/>
      <c r="Q22" s="605"/>
      <c r="R22" s="605"/>
    </row>
    <row r="23" spans="1:18" ht="12.75" x14ac:dyDescent="0.2">
      <c r="A23" s="361" t="s">
        <v>792</v>
      </c>
      <c r="B23" s="446"/>
      <c r="C23" s="455"/>
      <c r="D23" s="494"/>
      <c r="E23" s="446"/>
      <c r="F23" s="403"/>
      <c r="G23" s="451"/>
      <c r="H23" s="494"/>
      <c r="I23" s="658">
        <v>-6212990</v>
      </c>
      <c r="J23" s="403"/>
      <c r="K23" s="611"/>
      <c r="L23" s="605"/>
      <c r="M23" s="605"/>
      <c r="N23" s="605"/>
      <c r="O23" s="605"/>
      <c r="P23" s="605"/>
      <c r="Q23" s="605"/>
      <c r="R23" s="605"/>
    </row>
    <row r="24" spans="1:18" ht="12.75" x14ac:dyDescent="0.2">
      <c r="A24" s="361" t="s">
        <v>795</v>
      </c>
      <c r="B24" s="446"/>
      <c r="C24" s="455"/>
      <c r="D24" s="494"/>
      <c r="E24" s="446"/>
      <c r="F24" s="403"/>
      <c r="G24" s="451"/>
      <c r="H24" s="494"/>
      <c r="I24" s="658">
        <f>I22+I23</f>
        <v>0</v>
      </c>
      <c r="J24" s="403"/>
      <c r="K24" s="611"/>
      <c r="L24" s="605"/>
      <c r="M24" s="605"/>
      <c r="N24" s="605"/>
      <c r="O24" s="605"/>
      <c r="P24" s="605"/>
      <c r="Q24" s="605"/>
      <c r="R24" s="605"/>
    </row>
    <row r="25" spans="1:18" ht="12.75" x14ac:dyDescent="0.2">
      <c r="A25" s="361" t="s">
        <v>796</v>
      </c>
      <c r="B25" s="446">
        <v>4865</v>
      </c>
      <c r="C25" s="446"/>
      <c r="D25" s="446">
        <v>2700</v>
      </c>
      <c r="E25" s="446">
        <f>B25*D25</f>
        <v>13135500</v>
      </c>
      <c r="F25" s="357">
        <v>4740</v>
      </c>
      <c r="G25" s="451"/>
      <c r="H25" s="358">
        <v>2700</v>
      </c>
      <c r="I25" s="658">
        <f>F25*H25</f>
        <v>12798000</v>
      </c>
      <c r="J25" s="357"/>
      <c r="K25" s="7"/>
      <c r="L25" s="605"/>
      <c r="M25" s="605"/>
      <c r="N25" s="605"/>
      <c r="O25" s="605"/>
      <c r="P25" s="605"/>
      <c r="Q25" s="605"/>
      <c r="R25" s="605"/>
    </row>
    <row r="26" spans="1:18" ht="12.75" x14ac:dyDescent="0.2">
      <c r="A26" s="361" t="s">
        <v>797</v>
      </c>
      <c r="B26" s="446"/>
      <c r="C26" s="446"/>
      <c r="D26" s="446"/>
      <c r="E26" s="446">
        <v>-13135500</v>
      </c>
      <c r="F26" s="403"/>
      <c r="G26" s="451"/>
      <c r="H26" s="451"/>
      <c r="I26" s="658">
        <v>-12798000</v>
      </c>
      <c r="J26" s="357"/>
      <c r="K26" s="611"/>
      <c r="L26" s="605"/>
      <c r="M26" s="605"/>
      <c r="N26" s="605"/>
      <c r="O26" s="605"/>
      <c r="P26" s="605"/>
      <c r="Q26" s="605"/>
      <c r="R26" s="605"/>
    </row>
    <row r="27" spans="1:18" ht="12.75" x14ac:dyDescent="0.2">
      <c r="A27" s="361" t="s">
        <v>798</v>
      </c>
      <c r="B27" s="446"/>
      <c r="C27" s="446"/>
      <c r="D27" s="446"/>
      <c r="E27" s="446">
        <f>E25+E26</f>
        <v>0</v>
      </c>
      <c r="F27" s="403"/>
      <c r="G27" s="451"/>
      <c r="H27" s="451"/>
      <c r="I27" s="658">
        <f>I25+I26</f>
        <v>0</v>
      </c>
      <c r="J27" s="357"/>
      <c r="K27" s="611"/>
      <c r="L27" s="605"/>
      <c r="M27" s="605"/>
      <c r="N27" s="605"/>
      <c r="O27" s="605"/>
      <c r="P27" s="605"/>
      <c r="Q27" s="605"/>
      <c r="R27" s="605"/>
    </row>
    <row r="28" spans="1:18" ht="12.75" x14ac:dyDescent="0.2">
      <c r="A28" s="361" t="s">
        <v>799</v>
      </c>
      <c r="B28" s="446">
        <v>10</v>
      </c>
      <c r="C28" s="446"/>
      <c r="D28" s="446" t="s">
        <v>290</v>
      </c>
      <c r="E28" s="449">
        <v>25500</v>
      </c>
      <c r="F28" s="357">
        <v>20</v>
      </c>
      <c r="G28" s="451"/>
      <c r="H28" s="358" t="s">
        <v>290</v>
      </c>
      <c r="I28" s="658">
        <v>51000</v>
      </c>
      <c r="J28" s="357"/>
      <c r="K28" s="611"/>
      <c r="L28" s="605"/>
      <c r="M28" s="605"/>
      <c r="N28" s="605"/>
      <c r="O28" s="605"/>
      <c r="P28" s="605"/>
      <c r="Q28" s="605"/>
      <c r="R28" s="605"/>
    </row>
    <row r="29" spans="1:18" ht="12.75" x14ac:dyDescent="0.2">
      <c r="A29" s="361" t="s">
        <v>800</v>
      </c>
      <c r="B29" s="446"/>
      <c r="C29" s="446"/>
      <c r="D29" s="446"/>
      <c r="E29" s="446">
        <v>-25500</v>
      </c>
      <c r="F29" s="403"/>
      <c r="G29" s="451"/>
      <c r="H29" s="451"/>
      <c r="I29" s="658">
        <v>-51000</v>
      </c>
      <c r="J29" s="357"/>
      <c r="K29" s="611"/>
      <c r="L29" s="605"/>
      <c r="M29" s="605"/>
      <c r="N29" s="605"/>
      <c r="O29" s="605"/>
      <c r="P29" s="605"/>
      <c r="Q29" s="605"/>
      <c r="R29" s="605"/>
    </row>
    <row r="30" spans="1:18" ht="12.75" x14ac:dyDescent="0.2">
      <c r="A30" s="361" t="s">
        <v>801</v>
      </c>
      <c r="B30" s="446"/>
      <c r="C30" s="446"/>
      <c r="D30" s="446"/>
      <c r="E30" s="449">
        <v>0</v>
      </c>
      <c r="F30" s="403"/>
      <c r="G30" s="451"/>
      <c r="H30" s="451"/>
      <c r="I30" s="658">
        <f>I28+I29</f>
        <v>0</v>
      </c>
      <c r="J30" s="357"/>
      <c r="K30" s="611"/>
      <c r="L30" s="605"/>
      <c r="M30" s="605"/>
      <c r="N30" s="605"/>
      <c r="O30" s="605"/>
      <c r="P30" s="605"/>
      <c r="Q30" s="605"/>
      <c r="R30" s="605"/>
    </row>
    <row r="31" spans="1:18" ht="12.75" x14ac:dyDescent="0.2">
      <c r="A31" s="361" t="s">
        <v>1057</v>
      </c>
      <c r="B31" s="446"/>
      <c r="C31" s="446">
        <v>487729000</v>
      </c>
      <c r="D31" s="455">
        <v>1.55</v>
      </c>
      <c r="E31" s="446">
        <f>C31*D31</f>
        <v>755979950</v>
      </c>
      <c r="F31" s="403"/>
      <c r="G31" s="357">
        <v>610672214</v>
      </c>
      <c r="H31" s="359">
        <v>1</v>
      </c>
      <c r="I31" s="658">
        <f>G31*H31</f>
        <v>610672214</v>
      </c>
      <c r="J31" s="357"/>
      <c r="K31" s="611"/>
      <c r="L31" s="605"/>
      <c r="M31" s="605"/>
      <c r="N31" s="605"/>
      <c r="O31" s="605"/>
      <c r="P31" s="605"/>
      <c r="Q31" s="605"/>
      <c r="R31" s="605"/>
    </row>
    <row r="32" spans="1:18" ht="12.75" x14ac:dyDescent="0.2">
      <c r="A32" s="361" t="s">
        <v>797</v>
      </c>
      <c r="B32" s="446"/>
      <c r="C32" s="446"/>
      <c r="D32" s="460"/>
      <c r="E32" s="446">
        <v>-98054262</v>
      </c>
      <c r="F32" s="403"/>
      <c r="G32" s="451"/>
      <c r="H32" s="451"/>
      <c r="I32" s="658">
        <v>-98302859</v>
      </c>
      <c r="J32" s="357"/>
      <c r="K32" s="611"/>
      <c r="L32" s="605"/>
      <c r="M32" s="605"/>
      <c r="N32" s="605"/>
      <c r="O32" s="605"/>
      <c r="P32" s="605"/>
      <c r="Q32" s="605"/>
      <c r="R32" s="605"/>
    </row>
    <row r="33" spans="1:23" ht="12.75" x14ac:dyDescent="0.2">
      <c r="A33" s="361" t="s">
        <v>803</v>
      </c>
      <c r="B33" s="446"/>
      <c r="C33" s="446"/>
      <c r="D33" s="460"/>
      <c r="E33" s="446">
        <f>E31+E32</f>
        <v>657925688</v>
      </c>
      <c r="F33" s="403"/>
      <c r="G33" s="451"/>
      <c r="H33" s="451"/>
      <c r="I33" s="658">
        <f>I31+I32</f>
        <v>512369355</v>
      </c>
      <c r="J33" s="357"/>
      <c r="K33" s="611"/>
      <c r="L33" s="605"/>
      <c r="M33" s="605"/>
      <c r="N33" s="605"/>
      <c r="O33" s="605"/>
      <c r="P33" s="605"/>
      <c r="Q33" s="605"/>
      <c r="R33" s="605"/>
    </row>
    <row r="34" spans="1:23" ht="36" x14ac:dyDescent="0.2">
      <c r="A34" s="443" t="s">
        <v>1143</v>
      </c>
      <c r="B34" s="446"/>
      <c r="C34" s="446"/>
      <c r="D34" s="446"/>
      <c r="E34" s="446"/>
      <c r="F34" s="403"/>
      <c r="G34" s="451"/>
      <c r="H34" s="451"/>
      <c r="I34" s="659"/>
      <c r="J34" s="403"/>
      <c r="K34" s="611"/>
      <c r="L34" s="452"/>
      <c r="N34" s="605"/>
      <c r="O34" s="605"/>
      <c r="P34" s="605"/>
      <c r="Q34" s="605"/>
      <c r="R34" s="605"/>
    </row>
    <row r="35" spans="1:23" ht="24" x14ac:dyDescent="0.2">
      <c r="A35" s="443" t="s">
        <v>1311</v>
      </c>
      <c r="B35" s="446"/>
      <c r="C35" s="446"/>
      <c r="D35" s="446"/>
      <c r="E35" s="446"/>
      <c r="F35" s="403"/>
      <c r="G35" s="451"/>
      <c r="H35" s="451"/>
      <c r="I35" s="659"/>
      <c r="J35" s="403"/>
      <c r="K35" s="611"/>
      <c r="L35" s="617"/>
      <c r="N35" s="605"/>
      <c r="O35" s="605"/>
      <c r="P35" s="605"/>
      <c r="Q35" s="605"/>
      <c r="R35" s="605"/>
    </row>
    <row r="36" spans="1:23" ht="12.75" x14ac:dyDescent="0.2">
      <c r="A36" s="457"/>
      <c r="B36" s="446"/>
      <c r="C36" s="446"/>
      <c r="D36" s="446"/>
      <c r="E36" s="446"/>
      <c r="F36" s="492"/>
      <c r="G36" s="451"/>
      <c r="H36" s="451"/>
      <c r="I36" s="659"/>
      <c r="J36" s="403"/>
      <c r="K36" s="611"/>
      <c r="L36" s="452">
        <f>I11+I15+I18+I21+I24+I27+I30+I33+I34+I35+I36</f>
        <v>596732955</v>
      </c>
      <c r="M36" s="6" t="s">
        <v>874</v>
      </c>
      <c r="N36" s="605"/>
      <c r="O36" s="605"/>
      <c r="P36" s="605"/>
      <c r="Q36" s="605"/>
      <c r="R36" s="605"/>
    </row>
    <row r="37" spans="1:23" ht="12.75" x14ac:dyDescent="0.2">
      <c r="A37" s="453" t="s">
        <v>83</v>
      </c>
      <c r="B37" s="358"/>
      <c r="C37" s="358"/>
      <c r="D37" s="358"/>
      <c r="E37" s="358"/>
      <c r="F37" s="357"/>
      <c r="G37" s="356"/>
      <c r="H37" s="356"/>
      <c r="I37" s="658"/>
      <c r="J37" s="357"/>
      <c r="K37" s="611"/>
      <c r="L37" s="605"/>
      <c r="M37" s="605"/>
      <c r="N37" s="605"/>
      <c r="O37" s="605"/>
      <c r="P37" s="605"/>
      <c r="Q37" s="605"/>
      <c r="R37" s="605"/>
    </row>
    <row r="38" spans="1:23" ht="24" x14ac:dyDescent="0.2">
      <c r="A38" s="443" t="s">
        <v>1144</v>
      </c>
      <c r="B38" s="358"/>
      <c r="C38" s="358"/>
      <c r="D38" s="358"/>
      <c r="E38" s="358"/>
      <c r="F38" s="357"/>
      <c r="G38" s="356"/>
      <c r="H38" s="356"/>
      <c r="I38" s="658"/>
      <c r="J38" s="357"/>
      <c r="K38" s="611"/>
      <c r="L38" s="605"/>
      <c r="M38" s="605"/>
      <c r="N38" s="605"/>
      <c r="O38" s="605"/>
      <c r="P38" s="605"/>
      <c r="Q38" s="605"/>
      <c r="R38" s="605"/>
    </row>
    <row r="39" spans="1:23" ht="24" x14ac:dyDescent="0.2">
      <c r="A39" s="443" t="s">
        <v>1145</v>
      </c>
      <c r="B39" s="358"/>
      <c r="C39" s="359">
        <v>13.1</v>
      </c>
      <c r="D39" s="358">
        <v>4152000</v>
      </c>
      <c r="E39" s="358">
        <f>C39*D39*8/12</f>
        <v>36260800</v>
      </c>
      <c r="F39" s="618" t="s">
        <v>1146</v>
      </c>
      <c r="G39" s="495">
        <v>11.3</v>
      </c>
      <c r="H39" s="661">
        <v>4371500</v>
      </c>
      <c r="I39" s="658">
        <f>G39*H39</f>
        <v>49397950</v>
      </c>
      <c r="J39" s="357"/>
      <c r="K39" s="611"/>
      <c r="L39" s="605"/>
      <c r="M39" s="605"/>
      <c r="N39" s="605"/>
      <c r="O39" s="605"/>
      <c r="P39" s="605"/>
      <c r="Q39" s="605"/>
      <c r="R39" s="605"/>
    </row>
    <row r="40" spans="1:23" ht="24" x14ac:dyDescent="0.2">
      <c r="A40" s="443" t="s">
        <v>1147</v>
      </c>
      <c r="B40" s="358"/>
      <c r="C40" s="358">
        <v>10</v>
      </c>
      <c r="D40" s="358">
        <v>1800000</v>
      </c>
      <c r="E40" s="358">
        <f>C40*D40*8/12</f>
        <v>12000000</v>
      </c>
      <c r="F40" s="516"/>
      <c r="G40" s="454">
        <v>8.3000000000000007</v>
      </c>
      <c r="H40" s="541">
        <v>2400000</v>
      </c>
      <c r="I40" s="658">
        <f>G40*H40</f>
        <v>19920000</v>
      </c>
      <c r="J40" s="357"/>
      <c r="K40" s="611"/>
      <c r="L40" s="605"/>
      <c r="M40" s="605"/>
      <c r="N40" s="605"/>
      <c r="O40" s="605"/>
      <c r="P40" s="605"/>
      <c r="Q40" s="605"/>
      <c r="R40" s="605"/>
    </row>
    <row r="41" spans="1:23" ht="33.75" customHeight="1" x14ac:dyDescent="0.2">
      <c r="A41" s="361" t="s">
        <v>813</v>
      </c>
      <c r="B41" s="358"/>
      <c r="C41" s="358"/>
      <c r="D41" s="358"/>
      <c r="E41" s="358"/>
      <c r="F41" s="357"/>
      <c r="G41" s="454"/>
      <c r="H41" s="403"/>
      <c r="I41" s="659"/>
      <c r="J41" s="403"/>
      <c r="K41" s="662"/>
      <c r="L41" s="526" t="s">
        <v>1058</v>
      </c>
      <c r="M41" s="452">
        <f>I11+I13+I16+I19+I22+I25+I28+I31</f>
        <v>743265026</v>
      </c>
      <c r="N41" s="605"/>
      <c r="O41" s="527" t="s">
        <v>1148</v>
      </c>
      <c r="P41" s="452">
        <v>146532071</v>
      </c>
      <c r="Q41" s="452">
        <f>I14+I17+I20+I23+I26+I29</f>
        <v>-48229212</v>
      </c>
      <c r="R41" s="452">
        <f>P41+Q41</f>
        <v>98302859</v>
      </c>
      <c r="S41" s="527" t="s">
        <v>876</v>
      </c>
    </row>
    <row r="42" spans="1:23" ht="12.75" x14ac:dyDescent="0.2">
      <c r="A42" s="443" t="s">
        <v>1149</v>
      </c>
      <c r="B42" s="358"/>
      <c r="C42" s="358">
        <v>142</v>
      </c>
      <c r="D42" s="358">
        <v>70000</v>
      </c>
      <c r="E42" s="358">
        <f>C42*D42*8/12</f>
        <v>6626666.666666667</v>
      </c>
      <c r="F42" s="516"/>
      <c r="G42" s="495">
        <v>123.7</v>
      </c>
      <c r="H42" s="358">
        <v>97400</v>
      </c>
      <c r="I42" s="658">
        <f>G42*H42</f>
        <v>12048380</v>
      </c>
      <c r="J42" s="357"/>
      <c r="K42" s="7"/>
      <c r="L42" s="605"/>
      <c r="M42" s="605"/>
      <c r="N42" s="605"/>
      <c r="O42" s="605"/>
      <c r="P42" s="605"/>
      <c r="Q42" s="605"/>
      <c r="R42" s="605"/>
    </row>
    <row r="43" spans="1:23" ht="24" x14ac:dyDescent="0.2">
      <c r="A43" s="443" t="s">
        <v>1150</v>
      </c>
      <c r="B43" s="446"/>
      <c r="C43" s="446"/>
      <c r="D43" s="446"/>
      <c r="E43" s="446"/>
      <c r="F43" s="403"/>
      <c r="G43" s="451"/>
      <c r="H43" s="451"/>
      <c r="I43" s="659"/>
      <c r="J43" s="403"/>
      <c r="K43" s="611"/>
      <c r="L43" s="605"/>
      <c r="M43" s="605"/>
      <c r="N43" s="605"/>
      <c r="O43" s="605"/>
      <c r="P43" s="605"/>
      <c r="Q43" s="605"/>
      <c r="R43" s="605"/>
    </row>
    <row r="44" spans="1:23" ht="24" x14ac:dyDescent="0.2">
      <c r="A44" s="443" t="s">
        <v>1151</v>
      </c>
      <c r="B44" s="358"/>
      <c r="C44" s="358">
        <v>5</v>
      </c>
      <c r="D44" s="458" t="s">
        <v>291</v>
      </c>
      <c r="E44" s="358">
        <v>1760000</v>
      </c>
      <c r="F44" s="357"/>
      <c r="G44" s="356">
        <v>1</v>
      </c>
      <c r="H44" s="357">
        <v>396700</v>
      </c>
      <c r="I44" s="658">
        <f>G44*H44</f>
        <v>396700</v>
      </c>
      <c r="J44" s="357"/>
      <c r="K44" s="611"/>
      <c r="L44" s="1761" t="s">
        <v>1152</v>
      </c>
      <c r="M44" s="1761"/>
      <c r="N44" s="1761"/>
      <c r="O44" s="1761"/>
      <c r="P44" s="1761"/>
      <c r="Q44" s="1761"/>
      <c r="R44" s="1761"/>
      <c r="S44" s="1761"/>
    </row>
    <row r="45" spans="1:23" ht="36" x14ac:dyDescent="0.2">
      <c r="A45" s="443" t="s">
        <v>1153</v>
      </c>
      <c r="B45" s="358"/>
      <c r="C45" s="358"/>
      <c r="D45" s="358"/>
      <c r="E45" s="358"/>
      <c r="F45" s="357"/>
      <c r="G45" s="356">
        <v>1</v>
      </c>
      <c r="H45" s="357">
        <v>1447300</v>
      </c>
      <c r="I45" s="658">
        <f>G45*H45</f>
        <v>1447300</v>
      </c>
      <c r="J45" s="357"/>
      <c r="K45" s="611"/>
      <c r="L45" s="1762" t="s">
        <v>1154</v>
      </c>
      <c r="M45" s="1762"/>
      <c r="N45" s="1762"/>
      <c r="O45" s="1762"/>
      <c r="P45" s="1762"/>
      <c r="Q45" s="1762"/>
      <c r="R45" s="1762"/>
      <c r="S45" s="1762"/>
      <c r="T45" s="663"/>
      <c r="U45" s="663"/>
      <c r="V45" s="663"/>
      <c r="W45" s="663"/>
    </row>
    <row r="46" spans="1:23" ht="12.75" x14ac:dyDescent="0.2">
      <c r="A46" s="457"/>
      <c r="B46" s="446"/>
      <c r="C46" s="446"/>
      <c r="D46" s="446"/>
      <c r="E46" s="446"/>
      <c r="F46" s="403"/>
      <c r="G46" s="451"/>
      <c r="H46" s="451"/>
      <c r="I46" s="659"/>
      <c r="J46" s="403"/>
      <c r="K46" s="611"/>
      <c r="L46" s="452">
        <f>I39+I40+I42+I44+I45</f>
        <v>83210330</v>
      </c>
      <c r="M46" s="6" t="s">
        <v>1155</v>
      </c>
      <c r="N46" s="605"/>
      <c r="O46" s="605"/>
      <c r="P46" s="605"/>
      <c r="Q46" s="605"/>
      <c r="R46" s="605"/>
    </row>
    <row r="47" spans="1:23" ht="12.75" x14ac:dyDescent="0.2">
      <c r="A47" s="453" t="s">
        <v>84</v>
      </c>
      <c r="B47" s="446"/>
      <c r="C47" s="446"/>
      <c r="D47" s="446"/>
      <c r="E47" s="446"/>
      <c r="F47" s="403"/>
      <c r="G47" s="451"/>
      <c r="H47" s="451"/>
      <c r="I47" s="659"/>
      <c r="J47" s="403"/>
      <c r="K47" s="611"/>
      <c r="L47" s="605"/>
      <c r="M47" s="605"/>
      <c r="N47" s="605"/>
      <c r="O47" s="605"/>
      <c r="P47" s="605"/>
      <c r="Q47" s="605"/>
      <c r="R47" s="605"/>
    </row>
    <row r="48" spans="1:23" ht="24" x14ac:dyDescent="0.2">
      <c r="A48" s="443" t="s">
        <v>1156</v>
      </c>
      <c r="B48" s="446"/>
      <c r="C48" s="446"/>
      <c r="D48" s="446"/>
      <c r="E48" s="449">
        <v>0</v>
      </c>
      <c r="F48" s="403"/>
      <c r="G48" s="451"/>
      <c r="H48" s="451"/>
      <c r="I48" s="658">
        <v>0</v>
      </c>
      <c r="J48" s="357"/>
      <c r="K48" s="611"/>
      <c r="L48" s="605"/>
      <c r="M48" s="605"/>
      <c r="N48" s="605"/>
      <c r="O48" s="605"/>
      <c r="P48" s="605"/>
      <c r="Q48" s="605"/>
      <c r="R48" s="605"/>
    </row>
    <row r="49" spans="1:18" ht="12.75" x14ac:dyDescent="0.2">
      <c r="A49" s="361" t="s">
        <v>1157</v>
      </c>
      <c r="B49" s="446"/>
      <c r="C49" s="446"/>
      <c r="D49" s="446"/>
      <c r="E49" s="446"/>
      <c r="F49" s="403"/>
      <c r="G49" s="451"/>
      <c r="H49" s="451"/>
      <c r="I49" s="659"/>
      <c r="J49" s="403"/>
      <c r="K49" s="611"/>
      <c r="L49" s="605"/>
      <c r="M49" s="605"/>
      <c r="N49" s="605"/>
      <c r="O49" s="605"/>
      <c r="P49" s="605"/>
      <c r="Q49" s="605"/>
      <c r="R49" s="605"/>
    </row>
    <row r="50" spans="1:18" ht="12.75" x14ac:dyDescent="0.2">
      <c r="A50" s="361" t="s">
        <v>1158</v>
      </c>
      <c r="B50" s="446"/>
      <c r="C50" s="446"/>
      <c r="D50" s="446"/>
      <c r="E50" s="446"/>
      <c r="F50" s="403"/>
      <c r="G50" s="451"/>
      <c r="H50" s="451"/>
      <c r="I50" s="659"/>
      <c r="J50" s="403"/>
      <c r="K50" s="611"/>
      <c r="L50" s="605"/>
      <c r="M50" s="605"/>
      <c r="N50" s="605"/>
      <c r="O50" s="605"/>
      <c r="P50" s="605"/>
      <c r="Q50" s="605"/>
      <c r="R50" s="605"/>
    </row>
    <row r="51" spans="1:18" ht="12.75" x14ac:dyDescent="0.2">
      <c r="A51" s="361" t="s">
        <v>1159</v>
      </c>
      <c r="B51" s="446"/>
      <c r="C51" s="446"/>
      <c r="D51" s="446"/>
      <c r="E51" s="446"/>
      <c r="F51" s="403"/>
      <c r="G51" s="451"/>
      <c r="H51" s="451"/>
      <c r="I51" s="659"/>
      <c r="J51" s="403"/>
      <c r="K51" s="611"/>
      <c r="L51" s="605"/>
      <c r="M51" s="605"/>
      <c r="N51" s="605"/>
      <c r="O51" s="605"/>
      <c r="P51" s="605"/>
      <c r="Q51" s="605"/>
      <c r="R51" s="605"/>
    </row>
    <row r="52" spans="1:18" ht="36" x14ac:dyDescent="0.2">
      <c r="A52" s="443" t="s">
        <v>1160</v>
      </c>
      <c r="B52" s="450"/>
      <c r="C52" s="459"/>
      <c r="D52" s="446"/>
      <c r="E52" s="446">
        <f>C52*D52/2</f>
        <v>0</v>
      </c>
      <c r="F52" s="358">
        <v>8083</v>
      </c>
      <c r="G52" s="460"/>
      <c r="H52" s="451"/>
      <c r="I52" s="659"/>
      <c r="J52" s="403"/>
      <c r="K52" s="664"/>
      <c r="L52" s="605"/>
      <c r="M52" s="605"/>
      <c r="N52" s="605"/>
      <c r="O52" s="605"/>
      <c r="P52" s="605"/>
      <c r="Q52" s="605"/>
      <c r="R52" s="605"/>
    </row>
    <row r="53" spans="1:18" ht="24" x14ac:dyDescent="0.2">
      <c r="A53" s="443" t="s">
        <v>1161</v>
      </c>
      <c r="B53" s="358"/>
      <c r="C53" s="361"/>
      <c r="D53" s="358"/>
      <c r="E53" s="358"/>
      <c r="F53" s="357"/>
      <c r="G53" s="363">
        <v>0</v>
      </c>
      <c r="H53" s="451"/>
      <c r="I53" s="659"/>
      <c r="J53" s="403"/>
      <c r="K53" s="664"/>
      <c r="L53" s="605"/>
      <c r="M53" s="605"/>
      <c r="N53" s="605"/>
      <c r="O53" s="605"/>
      <c r="P53" s="605"/>
      <c r="Q53" s="605"/>
      <c r="R53" s="605"/>
    </row>
    <row r="54" spans="1:18" ht="24" x14ac:dyDescent="0.2">
      <c r="A54" s="443" t="s">
        <v>1162</v>
      </c>
      <c r="B54" s="358"/>
      <c r="C54" s="361"/>
      <c r="D54" s="358"/>
      <c r="E54" s="358"/>
      <c r="F54" s="357"/>
      <c r="G54" s="362">
        <v>1</v>
      </c>
      <c r="H54" s="451"/>
      <c r="I54" s="659"/>
      <c r="J54" s="403"/>
      <c r="K54" s="611"/>
      <c r="L54" s="605"/>
      <c r="M54" s="605"/>
      <c r="N54" s="605"/>
      <c r="O54" s="605"/>
      <c r="P54" s="605"/>
      <c r="Q54" s="605"/>
      <c r="R54" s="605"/>
    </row>
    <row r="55" spans="1:18" ht="26.25" customHeight="1" x14ac:dyDescent="0.2">
      <c r="A55" s="361" t="s">
        <v>1163</v>
      </c>
      <c r="B55" s="358"/>
      <c r="C55" s="619">
        <v>0.97299999999999998</v>
      </c>
      <c r="D55" s="358">
        <v>3000000</v>
      </c>
      <c r="E55" s="358"/>
      <c r="F55" s="357"/>
      <c r="G55" s="362">
        <v>2</v>
      </c>
      <c r="H55" s="542">
        <v>3780000</v>
      </c>
      <c r="I55" s="658">
        <v>6800000</v>
      </c>
      <c r="J55" s="357">
        <v>7560000</v>
      </c>
      <c r="K55" s="611"/>
      <c r="L55" s="1763" t="s">
        <v>1164</v>
      </c>
      <c r="M55" s="1763"/>
      <c r="N55" s="1763"/>
      <c r="O55" s="1763"/>
      <c r="P55" s="1763"/>
      <c r="Q55" s="1763"/>
      <c r="R55" s="1763"/>
    </row>
    <row r="56" spans="1:18" ht="12.75" x14ac:dyDescent="0.2">
      <c r="A56" s="361" t="s">
        <v>1165</v>
      </c>
      <c r="B56" s="462"/>
      <c r="C56" s="446">
        <v>80</v>
      </c>
      <c r="D56" s="446">
        <v>55360</v>
      </c>
      <c r="E56" s="446">
        <f>C56*D56</f>
        <v>4428800</v>
      </c>
      <c r="F56" s="492"/>
      <c r="G56" s="358">
        <v>74</v>
      </c>
      <c r="H56" s="542">
        <v>65360</v>
      </c>
      <c r="I56" s="665">
        <f>G56*H56</f>
        <v>4836640</v>
      </c>
      <c r="J56" s="358"/>
      <c r="K56" s="611"/>
      <c r="L56" s="666"/>
      <c r="M56" s="666"/>
      <c r="N56" s="666"/>
      <c r="O56" s="605"/>
      <c r="P56" s="605"/>
      <c r="Q56" s="605"/>
      <c r="R56" s="605"/>
    </row>
    <row r="57" spans="1:18" ht="12.75" x14ac:dyDescent="0.2">
      <c r="A57" s="450" t="s">
        <v>1166</v>
      </c>
      <c r="B57" s="462"/>
      <c r="C57" s="446">
        <v>55</v>
      </c>
      <c r="D57" s="446">
        <v>145000</v>
      </c>
      <c r="E57" s="446">
        <f>C57*D57</f>
        <v>7975000</v>
      </c>
      <c r="F57" s="403"/>
      <c r="G57" s="446"/>
      <c r="H57" s="446"/>
      <c r="I57" s="667"/>
      <c r="J57" s="446"/>
      <c r="K57" s="611"/>
      <c r="L57" s="605"/>
      <c r="M57" s="605"/>
      <c r="N57" s="605"/>
      <c r="O57" s="605"/>
      <c r="P57" s="605"/>
      <c r="Q57" s="605"/>
      <c r="R57" s="605"/>
    </row>
    <row r="58" spans="1:18" ht="12.75" x14ac:dyDescent="0.2">
      <c r="A58" s="361" t="s">
        <v>1167</v>
      </c>
      <c r="B58" s="462"/>
      <c r="C58" s="446"/>
      <c r="D58" s="446"/>
      <c r="E58" s="446"/>
      <c r="F58" s="492"/>
      <c r="G58" s="358">
        <v>1</v>
      </c>
      <c r="H58" s="358">
        <v>25000</v>
      </c>
      <c r="I58" s="665">
        <f>G58*H58</f>
        <v>25000</v>
      </c>
      <c r="J58" s="358"/>
      <c r="K58" s="611"/>
      <c r="L58" s="605"/>
      <c r="M58" s="605"/>
      <c r="N58" s="605"/>
      <c r="O58" s="605"/>
      <c r="P58" s="605"/>
      <c r="Q58" s="605"/>
      <c r="R58" s="605"/>
    </row>
    <row r="59" spans="1:18" ht="12.75" x14ac:dyDescent="0.2">
      <c r="A59" s="361" t="s">
        <v>1168</v>
      </c>
      <c r="B59" s="462"/>
      <c r="C59" s="446"/>
      <c r="D59" s="446"/>
      <c r="E59" s="446"/>
      <c r="F59" s="492"/>
      <c r="G59" s="358">
        <v>41</v>
      </c>
      <c r="H59" s="358">
        <v>330000</v>
      </c>
      <c r="I59" s="665">
        <f>G59*H59</f>
        <v>13530000</v>
      </c>
      <c r="J59" s="358"/>
      <c r="K59" s="611"/>
      <c r="L59" s="605"/>
      <c r="M59" s="605"/>
      <c r="N59" s="605"/>
      <c r="O59" s="605"/>
      <c r="P59" s="605"/>
      <c r="Q59" s="605"/>
      <c r="R59" s="605"/>
    </row>
    <row r="60" spans="1:18" ht="12.75" x14ac:dyDescent="0.2">
      <c r="A60" s="443" t="s">
        <v>1169</v>
      </c>
      <c r="B60" s="463"/>
      <c r="C60" s="446">
        <v>23</v>
      </c>
      <c r="D60" s="446">
        <v>109000</v>
      </c>
      <c r="E60" s="446">
        <f>C60*D60</f>
        <v>2507000</v>
      </c>
      <c r="F60" s="403"/>
      <c r="G60" s="358">
        <v>25</v>
      </c>
      <c r="H60" s="542">
        <v>190000</v>
      </c>
      <c r="I60" s="665">
        <f>G60*H60</f>
        <v>4750000</v>
      </c>
      <c r="J60" s="358"/>
      <c r="K60" s="611"/>
      <c r="L60" s="605"/>
      <c r="M60" s="605"/>
      <c r="N60" s="605"/>
      <c r="O60" s="605"/>
      <c r="P60" s="605"/>
      <c r="Q60" s="605"/>
      <c r="R60" s="605"/>
    </row>
    <row r="61" spans="1:18" ht="12.75" x14ac:dyDescent="0.2">
      <c r="A61" s="443" t="s">
        <v>1170</v>
      </c>
      <c r="B61" s="358"/>
      <c r="C61" s="358"/>
      <c r="D61" s="358"/>
      <c r="E61" s="620"/>
      <c r="F61" s="516"/>
      <c r="G61" s="495"/>
      <c r="H61" s="357"/>
      <c r="I61" s="658"/>
      <c r="J61" s="357"/>
      <c r="K61" s="611"/>
      <c r="L61" s="605"/>
      <c r="M61" s="605"/>
      <c r="N61" s="605"/>
      <c r="O61" s="605"/>
      <c r="P61" s="605"/>
      <c r="Q61" s="605"/>
      <c r="R61" s="605"/>
    </row>
    <row r="62" spans="1:18" ht="12.75" x14ac:dyDescent="0.2">
      <c r="A62" s="443" t="s">
        <v>1171</v>
      </c>
      <c r="B62" s="358"/>
      <c r="C62" s="358"/>
      <c r="D62" s="358"/>
      <c r="E62" s="620"/>
      <c r="F62" s="516"/>
      <c r="G62" s="495"/>
      <c r="H62" s="357"/>
      <c r="I62" s="658"/>
      <c r="J62" s="357"/>
      <c r="K62" s="611"/>
      <c r="L62" s="605"/>
      <c r="M62" s="605"/>
      <c r="N62" s="605"/>
      <c r="O62" s="605"/>
      <c r="P62" s="605"/>
      <c r="Q62" s="605"/>
      <c r="R62" s="605"/>
    </row>
    <row r="63" spans="1:18" ht="12.75" x14ac:dyDescent="0.2">
      <c r="A63" s="443" t="s">
        <v>963</v>
      </c>
      <c r="B63" s="358"/>
      <c r="C63" s="358"/>
      <c r="D63" s="358"/>
      <c r="E63" s="620"/>
      <c r="F63" s="516"/>
      <c r="G63" s="495">
        <v>0.9</v>
      </c>
      <c r="H63" s="357">
        <v>4419000</v>
      </c>
      <c r="I63" s="658">
        <f>G63*H63</f>
        <v>3977100</v>
      </c>
      <c r="J63" s="357"/>
      <c r="K63" s="611"/>
      <c r="L63" s="605"/>
      <c r="M63" s="605"/>
      <c r="N63" s="605"/>
      <c r="O63" s="605"/>
      <c r="P63" s="605"/>
      <c r="Q63" s="605"/>
      <c r="R63" s="605"/>
    </row>
    <row r="64" spans="1:18" ht="24" x14ac:dyDescent="0.2">
      <c r="A64" s="443" t="s">
        <v>993</v>
      </c>
      <c r="B64" s="358"/>
      <c r="C64" s="358"/>
      <c r="D64" s="358"/>
      <c r="E64" s="620"/>
      <c r="F64" s="516"/>
      <c r="G64" s="495">
        <v>2.6</v>
      </c>
      <c r="H64" s="357">
        <v>2993000</v>
      </c>
      <c r="I64" s="658">
        <f>G64*H64</f>
        <v>7781800</v>
      </c>
      <c r="J64" s="357"/>
      <c r="K64" s="611"/>
      <c r="L64" s="605"/>
      <c r="M64" s="857"/>
      <c r="N64" s="605"/>
      <c r="O64" s="605"/>
      <c r="P64" s="605"/>
      <c r="Q64" s="605"/>
      <c r="R64" s="605"/>
    </row>
    <row r="65" spans="1:18" ht="24" x14ac:dyDescent="0.2">
      <c r="A65" s="443" t="s">
        <v>1172</v>
      </c>
      <c r="B65" s="446"/>
      <c r="C65" s="446"/>
      <c r="D65" s="446"/>
      <c r="E65" s="465"/>
      <c r="F65" s="492"/>
      <c r="G65" s="621"/>
      <c r="H65" s="403"/>
      <c r="I65" s="658">
        <v>6677000</v>
      </c>
      <c r="J65" s="403"/>
      <c r="K65" s="611"/>
      <c r="L65" s="605"/>
      <c r="M65" s="605"/>
      <c r="N65" s="605"/>
      <c r="O65" s="605"/>
      <c r="P65" s="605"/>
      <c r="Q65" s="605"/>
      <c r="R65" s="605"/>
    </row>
    <row r="66" spans="1:18" ht="24" x14ac:dyDescent="0.2">
      <c r="A66" s="443" t="s">
        <v>1059</v>
      </c>
      <c r="B66" s="462"/>
      <c r="C66" s="446"/>
      <c r="D66" s="446"/>
      <c r="E66" s="446"/>
      <c r="F66" s="403"/>
      <c r="G66" s="451"/>
      <c r="H66" s="451"/>
      <c r="I66" s="659"/>
      <c r="J66" s="403"/>
      <c r="K66" s="611"/>
      <c r="L66" s="605"/>
      <c r="M66" s="605"/>
      <c r="N66" s="605"/>
      <c r="O66" s="605"/>
      <c r="P66" s="605"/>
      <c r="Q66" s="605"/>
      <c r="R66" s="605"/>
    </row>
    <row r="67" spans="1:18" ht="24" x14ac:dyDescent="0.2">
      <c r="A67" s="443" t="s">
        <v>1173</v>
      </c>
      <c r="B67" s="462"/>
      <c r="C67" s="446">
        <v>15</v>
      </c>
      <c r="D67" s="446">
        <v>2606040</v>
      </c>
      <c r="E67" s="446">
        <f>C67*D67</f>
        <v>39090600</v>
      </c>
      <c r="F67" s="492"/>
      <c r="G67" s="358">
        <v>15</v>
      </c>
      <c r="H67" s="542">
        <v>3858040</v>
      </c>
      <c r="I67" s="665">
        <f>G67*H67</f>
        <v>57870600</v>
      </c>
      <c r="J67" s="358"/>
      <c r="K67" s="611"/>
      <c r="L67" s="605"/>
      <c r="M67" s="605"/>
      <c r="N67" s="605"/>
      <c r="O67" s="605"/>
      <c r="P67" s="605"/>
      <c r="Q67" s="605"/>
      <c r="R67" s="605"/>
    </row>
    <row r="68" spans="1:18" ht="22.5" customHeight="1" x14ac:dyDescent="0.2">
      <c r="A68" s="361" t="s">
        <v>1060</v>
      </c>
      <c r="B68" s="462"/>
      <c r="C68" s="446"/>
      <c r="D68" s="446"/>
      <c r="E68" s="449">
        <v>37834000</v>
      </c>
      <c r="F68" s="492"/>
      <c r="G68" s="451"/>
      <c r="H68" s="451"/>
      <c r="I68" s="658">
        <v>41938000</v>
      </c>
      <c r="J68" s="403"/>
      <c r="K68" s="668"/>
      <c r="L68" s="605"/>
      <c r="M68" s="605"/>
      <c r="N68" s="605"/>
      <c r="O68" s="605"/>
      <c r="P68" s="605"/>
      <c r="Q68" s="605"/>
      <c r="R68" s="605"/>
    </row>
    <row r="69" spans="1:18" ht="12.75" x14ac:dyDescent="0.2">
      <c r="A69" s="361" t="s">
        <v>1061</v>
      </c>
      <c r="B69" s="462"/>
      <c r="C69" s="446"/>
      <c r="D69" s="446"/>
      <c r="E69" s="446"/>
      <c r="F69" s="403"/>
      <c r="G69" s="451"/>
      <c r="H69" s="451"/>
      <c r="I69" s="659"/>
      <c r="J69" s="403"/>
      <c r="K69" s="611"/>
      <c r="L69" s="605"/>
      <c r="M69" s="605"/>
      <c r="N69" s="605"/>
      <c r="O69" s="605"/>
      <c r="P69" s="605"/>
      <c r="Q69" s="605"/>
      <c r="R69" s="605"/>
    </row>
    <row r="70" spans="1:18" ht="12.75" x14ac:dyDescent="0.2">
      <c r="A70" s="361" t="s">
        <v>1062</v>
      </c>
      <c r="B70" s="462"/>
      <c r="C70" s="446"/>
      <c r="D70" s="446"/>
      <c r="E70" s="446"/>
      <c r="F70" s="403"/>
      <c r="G70" s="451"/>
      <c r="H70" s="451"/>
      <c r="I70" s="659"/>
      <c r="J70" s="403"/>
      <c r="K70" s="611"/>
      <c r="L70" s="605"/>
      <c r="M70" s="605"/>
      <c r="N70" s="605"/>
      <c r="O70" s="605"/>
      <c r="P70" s="605"/>
      <c r="Q70" s="605"/>
      <c r="R70" s="605"/>
    </row>
    <row r="71" spans="1:18" ht="12.75" x14ac:dyDescent="0.2">
      <c r="A71" s="361" t="s">
        <v>1063</v>
      </c>
      <c r="B71" s="446"/>
      <c r="C71" s="455">
        <v>12.33</v>
      </c>
      <c r="D71" s="446">
        <v>1632000</v>
      </c>
      <c r="E71" s="446">
        <f>C71*D71</f>
        <v>20122560</v>
      </c>
      <c r="F71" s="557" t="s">
        <v>1174</v>
      </c>
      <c r="G71" s="359">
        <v>14.48</v>
      </c>
      <c r="H71" s="542">
        <v>2200000</v>
      </c>
      <c r="I71" s="665">
        <f>G71*H71</f>
        <v>31856000</v>
      </c>
      <c r="J71" s="358"/>
      <c r="K71" s="669"/>
      <c r="L71" s="605"/>
      <c r="M71" s="605"/>
      <c r="N71" s="605"/>
      <c r="O71" s="605"/>
      <c r="P71" s="605"/>
      <c r="Q71" s="605"/>
      <c r="R71" s="605"/>
    </row>
    <row r="72" spans="1:18" ht="22.5" customHeight="1" x14ac:dyDescent="0.2">
      <c r="A72" s="361" t="s">
        <v>1064</v>
      </c>
      <c r="B72" s="446"/>
      <c r="C72" s="446"/>
      <c r="D72" s="446"/>
      <c r="E72" s="449">
        <v>7038795</v>
      </c>
      <c r="F72" s="492"/>
      <c r="G72" s="451"/>
      <c r="H72" s="451"/>
      <c r="I72" s="658">
        <v>18354770</v>
      </c>
      <c r="J72" s="403"/>
      <c r="K72" s="670"/>
      <c r="L72" s="605"/>
      <c r="M72" s="605"/>
      <c r="N72" s="605"/>
      <c r="O72" s="605"/>
      <c r="P72" s="605"/>
      <c r="Q72" s="605"/>
      <c r="R72" s="605"/>
    </row>
    <row r="73" spans="1:18" ht="24" x14ac:dyDescent="0.2">
      <c r="A73" s="443" t="s">
        <v>1065</v>
      </c>
      <c r="B73" s="358"/>
      <c r="C73" s="358"/>
      <c r="D73" s="358"/>
      <c r="E73" s="358"/>
      <c r="F73" s="516"/>
      <c r="G73" s="357">
        <v>192</v>
      </c>
      <c r="H73" s="357">
        <v>285</v>
      </c>
      <c r="I73" s="658">
        <f>G73*H73</f>
        <v>54720</v>
      </c>
      <c r="J73" s="357"/>
      <c r="K73" s="611"/>
      <c r="L73" s="605"/>
      <c r="M73" s="605"/>
      <c r="N73" s="605"/>
      <c r="O73" s="605"/>
      <c r="P73" s="605"/>
      <c r="Q73" s="605"/>
      <c r="R73" s="605"/>
    </row>
    <row r="74" spans="1:18" x14ac:dyDescent="0.2">
      <c r="A74" s="6"/>
      <c r="B74" s="6"/>
      <c r="C74" s="6"/>
      <c r="D74" s="6"/>
      <c r="E74" s="6"/>
      <c r="J74" s="355"/>
      <c r="K74" s="611"/>
      <c r="L74" s="452">
        <f>SUM(I48:I73)</f>
        <v>198451630</v>
      </c>
      <c r="M74" s="6" t="s">
        <v>879</v>
      </c>
      <c r="N74" s="605"/>
      <c r="O74" s="605"/>
      <c r="P74" s="605"/>
      <c r="Q74" s="605"/>
      <c r="R74" s="605"/>
    </row>
    <row r="75" spans="1:18" ht="12.75" x14ac:dyDescent="0.2">
      <c r="A75" s="361" t="s">
        <v>845</v>
      </c>
      <c r="B75" s="358"/>
      <c r="C75" s="358"/>
      <c r="D75" s="358"/>
      <c r="E75" s="620"/>
      <c r="F75" s="357"/>
      <c r="G75" s="356"/>
      <c r="H75" s="356"/>
      <c r="I75" s="658"/>
      <c r="J75" s="357"/>
      <c r="K75" s="611"/>
      <c r="L75" s="605"/>
      <c r="M75" s="605"/>
      <c r="N75" s="605"/>
      <c r="O75" s="605"/>
      <c r="P75" s="605"/>
      <c r="Q75" s="605"/>
      <c r="R75" s="605"/>
    </row>
    <row r="76" spans="1:18" ht="12.75" x14ac:dyDescent="0.2">
      <c r="A76" s="361" t="s">
        <v>846</v>
      </c>
      <c r="B76" s="358"/>
      <c r="C76" s="358"/>
      <c r="D76" s="358"/>
      <c r="E76" s="620"/>
      <c r="F76" s="357"/>
      <c r="G76" s="356"/>
      <c r="H76" s="356"/>
      <c r="I76" s="658"/>
      <c r="J76" s="357"/>
      <c r="K76" s="611"/>
      <c r="L76" s="605"/>
      <c r="M76" s="605"/>
      <c r="N76" s="605"/>
      <c r="O76" s="605"/>
      <c r="P76" s="605"/>
      <c r="Q76" s="605"/>
      <c r="R76" s="605"/>
    </row>
    <row r="77" spans="1:18" ht="12.75" x14ac:dyDescent="0.2">
      <c r="A77" s="361" t="s">
        <v>847</v>
      </c>
      <c r="B77" s="358"/>
      <c r="C77" s="358">
        <v>4865</v>
      </c>
      <c r="D77" s="358">
        <v>1140</v>
      </c>
      <c r="E77" s="174"/>
      <c r="F77" s="357"/>
      <c r="G77" s="358">
        <v>4740</v>
      </c>
      <c r="H77" s="542">
        <v>1251</v>
      </c>
      <c r="I77" s="671">
        <f>G77*H77</f>
        <v>5929740</v>
      </c>
      <c r="J77" s="174"/>
      <c r="K77" s="611"/>
      <c r="L77" s="605"/>
      <c r="M77" s="605"/>
      <c r="N77" s="605"/>
      <c r="O77" s="605"/>
      <c r="P77" s="605"/>
      <c r="Q77" s="605"/>
      <c r="R77" s="605"/>
    </row>
    <row r="78" spans="1:18" ht="12.75" x14ac:dyDescent="0.2">
      <c r="A78" s="443"/>
      <c r="B78" s="358"/>
      <c r="C78" s="358"/>
      <c r="D78" s="358"/>
      <c r="E78" s="174"/>
      <c r="F78" s="516"/>
      <c r="G78" s="358"/>
      <c r="H78" s="358"/>
      <c r="I78" s="671"/>
      <c r="J78" s="174"/>
      <c r="K78" s="611"/>
      <c r="L78" s="452">
        <f>I76+I77+I78</f>
        <v>5929740</v>
      </c>
      <c r="M78" s="6" t="s">
        <v>880</v>
      </c>
      <c r="N78" s="605"/>
      <c r="O78" s="605"/>
      <c r="P78" s="605"/>
      <c r="Q78" s="605"/>
      <c r="R78" s="605"/>
    </row>
    <row r="79" spans="1:18" ht="12.75" x14ac:dyDescent="0.2">
      <c r="A79" s="622"/>
      <c r="B79" s="462"/>
      <c r="C79" s="468"/>
      <c r="D79" s="446"/>
      <c r="E79" s="446"/>
      <c r="F79" s="500"/>
      <c r="G79" s="451"/>
      <c r="H79" s="451"/>
      <c r="I79" s="659"/>
      <c r="J79" s="403"/>
      <c r="K79" s="611"/>
      <c r="L79" s="617"/>
      <c r="M79" s="617"/>
      <c r="N79" s="623"/>
      <c r="O79" s="607"/>
      <c r="P79" s="605"/>
      <c r="Q79" s="605"/>
      <c r="R79" s="605"/>
    </row>
    <row r="80" spans="1:18" ht="24" x14ac:dyDescent="0.2">
      <c r="A80" s="481" t="s">
        <v>1175</v>
      </c>
      <c r="B80" s="470"/>
      <c r="C80" s="624"/>
      <c r="D80" s="471"/>
      <c r="E80" s="471"/>
      <c r="F80" s="505"/>
      <c r="G80" s="474"/>
      <c r="H80" s="474"/>
      <c r="I80" s="672">
        <v>0</v>
      </c>
      <c r="J80" s="357"/>
      <c r="K80" s="611"/>
      <c r="L80" s="452">
        <v>0</v>
      </c>
      <c r="M80" s="452" t="s">
        <v>881</v>
      </c>
      <c r="N80" s="623"/>
      <c r="O80" s="607"/>
      <c r="P80" s="605"/>
      <c r="Q80" s="605"/>
      <c r="R80" s="605"/>
    </row>
    <row r="81" spans="1:257" ht="13.5" thickBot="1" x14ac:dyDescent="0.25">
      <c r="A81" s="625"/>
      <c r="B81" s="470"/>
      <c r="C81" s="624"/>
      <c r="D81" s="471"/>
      <c r="E81" s="471"/>
      <c r="F81" s="470"/>
      <c r="G81" s="474"/>
      <c r="H81" s="474"/>
      <c r="I81" s="673"/>
      <c r="J81" s="403"/>
      <c r="K81" s="611"/>
      <c r="L81" s="617"/>
      <c r="M81" s="617"/>
      <c r="N81" s="605"/>
      <c r="O81" s="607"/>
      <c r="P81" s="605"/>
      <c r="Q81" s="605"/>
      <c r="R81" s="605"/>
    </row>
    <row r="82" spans="1:257" ht="12.75" thickBot="1" x14ac:dyDescent="0.25">
      <c r="A82" s="475" t="s">
        <v>850</v>
      </c>
      <c r="B82" s="476"/>
      <c r="C82" s="476"/>
      <c r="D82" s="477"/>
      <c r="E82" s="478" t="e">
        <f>E11+E13+E16+E19+E22+E27+E30+E33+E39+#REF!+#REF!+E40+#REF!+E42+#REF!+E44+#REF!+E48+E52+E53+E56+E57+E60+#REF!+E67+E68+E71+E72</f>
        <v>#REF!</v>
      </c>
      <c r="F82" s="1751">
        <f>I11+I15+I18+I21+I24+I27+I30+I33+I34+I39+I40++I41+I42+I44+I45+I48+I55+I56+I58+I59+I60+I67+I68+I71+I72+I73+I63+I64+I65+I77+I78+I80</f>
        <v>884324655</v>
      </c>
      <c r="G82" s="1751"/>
      <c r="H82" s="1751"/>
      <c r="I82" s="1752"/>
      <c r="J82" s="674"/>
      <c r="K82" s="611"/>
      <c r="L82" s="479">
        <f>L74+L46+L36+L78-L80</f>
        <v>884324655</v>
      </c>
      <c r="M82" s="508" t="s">
        <v>1066</v>
      </c>
      <c r="N82" s="611"/>
      <c r="O82" s="611"/>
      <c r="P82" s="611"/>
      <c r="Q82" s="611"/>
      <c r="R82" s="611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  <c r="IW82" s="7"/>
    </row>
    <row r="84" spans="1:257" ht="15.75" x14ac:dyDescent="0.2">
      <c r="A84" s="509"/>
      <c r="B84" s="510"/>
      <c r="C84" s="510"/>
      <c r="D84" s="510"/>
      <c r="E84" s="511"/>
      <c r="F84" s="512"/>
      <c r="G84" s="512"/>
      <c r="H84" s="512"/>
      <c r="I84" s="512"/>
      <c r="J84" s="512"/>
    </row>
    <row r="85" spans="1:257" ht="12.75" x14ac:dyDescent="0.2">
      <c r="A85" s="543" t="s">
        <v>1176</v>
      </c>
    </row>
  </sheetData>
  <mergeCells count="13">
    <mergeCell ref="L11:S11"/>
    <mergeCell ref="L44:S44"/>
    <mergeCell ref="L45:S45"/>
    <mergeCell ref="L55:R55"/>
    <mergeCell ref="A1:J1"/>
    <mergeCell ref="A3:J3"/>
    <mergeCell ref="A4:J4"/>
    <mergeCell ref="J7:J8"/>
    <mergeCell ref="F82:I82"/>
    <mergeCell ref="F2:I2"/>
    <mergeCell ref="A7:A8"/>
    <mergeCell ref="B7:E7"/>
    <mergeCell ref="F7:I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11" customWidth="1"/>
    <col min="2" max="2" width="9.85546875" style="111" hidden="1" customWidth="1"/>
    <col min="3" max="3" width="11.7109375" style="111" hidden="1" customWidth="1"/>
    <col min="4" max="4" width="9.85546875" style="111" hidden="1" customWidth="1"/>
    <col min="5" max="5" width="15.85546875" style="11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769" t="s">
        <v>286</v>
      </c>
      <c r="C1" s="1769"/>
      <c r="D1" s="1769"/>
      <c r="E1" s="1769"/>
    </row>
    <row r="2" spans="1:10" x14ac:dyDescent="0.2">
      <c r="F2" s="1776"/>
      <c r="G2" s="1776"/>
      <c r="H2" s="1776"/>
      <c r="I2" s="1776"/>
    </row>
    <row r="4" spans="1:10" ht="12.75" x14ac:dyDescent="0.2">
      <c r="A4" s="1770" t="s">
        <v>77</v>
      </c>
      <c r="B4" s="1770"/>
      <c r="C4" s="1770"/>
      <c r="D4" s="1770"/>
      <c r="E4" s="1770"/>
      <c r="F4" s="1771"/>
      <c r="G4" s="1771"/>
      <c r="H4" s="1771"/>
      <c r="I4" s="1771"/>
    </row>
    <row r="5" spans="1:10" ht="12.75" x14ac:dyDescent="0.2">
      <c r="A5" s="1770" t="s">
        <v>860</v>
      </c>
      <c r="B5" s="1770"/>
      <c r="C5" s="1770"/>
      <c r="D5" s="1770"/>
      <c r="E5" s="1770"/>
      <c r="F5" s="1771"/>
      <c r="G5" s="1771"/>
      <c r="H5" s="1771"/>
      <c r="I5" s="1771"/>
    </row>
    <row r="7" spans="1:10" ht="13.5" thickBot="1" x14ac:dyDescent="0.25">
      <c r="E7" s="354" t="s">
        <v>20</v>
      </c>
      <c r="F7" s="365"/>
    </row>
    <row r="8" spans="1:10" ht="12.75" customHeight="1" thickBot="1" x14ac:dyDescent="0.25">
      <c r="A8" s="1772" t="s">
        <v>78</v>
      </c>
      <c r="B8" s="1774" t="s">
        <v>103</v>
      </c>
      <c r="C8" s="1775"/>
      <c r="D8" s="1775"/>
      <c r="E8" s="1775"/>
      <c r="F8" s="1774" t="s">
        <v>871</v>
      </c>
      <c r="G8" s="1775"/>
      <c r="H8" s="1775"/>
      <c r="I8" s="1775"/>
    </row>
    <row r="9" spans="1:10" s="7" customFormat="1" ht="49.5" customHeight="1" thickBot="1" x14ac:dyDescent="0.25">
      <c r="A9" s="1773"/>
      <c r="B9" s="171" t="s">
        <v>79</v>
      </c>
      <c r="C9" s="112" t="s">
        <v>80</v>
      </c>
      <c r="D9" s="112" t="s">
        <v>662</v>
      </c>
      <c r="E9" s="172" t="s">
        <v>81</v>
      </c>
      <c r="F9" s="171" t="s">
        <v>79</v>
      </c>
      <c r="G9" s="112" t="s">
        <v>80</v>
      </c>
      <c r="H9" s="112" t="s">
        <v>662</v>
      </c>
      <c r="I9" s="172" t="s">
        <v>81</v>
      </c>
    </row>
    <row r="10" spans="1:10" ht="13.5" customHeight="1" x14ac:dyDescent="0.2">
      <c r="A10" s="366" t="s">
        <v>82</v>
      </c>
      <c r="B10" s="367"/>
      <c r="C10" s="367"/>
      <c r="D10" s="367"/>
      <c r="E10" s="367"/>
      <c r="F10" s="368"/>
      <c r="G10" s="368"/>
      <c r="H10" s="368"/>
      <c r="I10" s="368"/>
      <c r="J10" s="386"/>
    </row>
    <row r="11" spans="1:10" ht="13.5" customHeight="1" x14ac:dyDescent="0.2">
      <c r="A11" s="113" t="s">
        <v>782</v>
      </c>
      <c r="B11" s="114"/>
      <c r="C11" s="114"/>
      <c r="D11" s="114"/>
      <c r="E11" s="114"/>
      <c r="F11" s="355"/>
      <c r="G11" s="355"/>
      <c r="H11" s="355"/>
      <c r="I11" s="355"/>
      <c r="J11" s="386"/>
    </row>
    <row r="12" spans="1:10" ht="30.75" customHeight="1" x14ac:dyDescent="0.2">
      <c r="A12" s="443" t="s">
        <v>783</v>
      </c>
      <c r="B12" s="358">
        <v>4865</v>
      </c>
      <c r="C12" s="444">
        <v>18.690000000000001</v>
      </c>
      <c r="D12" s="358">
        <v>4580000</v>
      </c>
      <c r="E12" s="358">
        <f>C12*D12</f>
        <v>85600200</v>
      </c>
      <c r="F12" s="357">
        <v>4837</v>
      </c>
      <c r="G12" s="356">
        <v>18.62</v>
      </c>
      <c r="H12" s="356">
        <v>4580000</v>
      </c>
      <c r="I12" s="357">
        <f>G12*H12</f>
        <v>85279600</v>
      </c>
      <c r="J12" s="386"/>
    </row>
    <row r="13" spans="1:10" ht="13.5" customHeight="1" x14ac:dyDescent="0.2">
      <c r="A13" s="361" t="s">
        <v>784</v>
      </c>
      <c r="B13" s="358"/>
      <c r="C13" s="358"/>
      <c r="D13" s="358"/>
      <c r="E13" s="358"/>
      <c r="F13" s="357"/>
      <c r="G13" s="356"/>
      <c r="H13" s="356"/>
      <c r="I13" s="357"/>
      <c r="J13" s="386"/>
    </row>
    <row r="14" spans="1:10" ht="30" customHeight="1" x14ac:dyDescent="0.2">
      <c r="A14" s="443" t="s">
        <v>785</v>
      </c>
      <c r="B14" s="358"/>
      <c r="C14" s="359"/>
      <c r="D14" s="358" t="s">
        <v>287</v>
      </c>
      <c r="E14" s="358">
        <v>8328800</v>
      </c>
      <c r="F14" s="357"/>
      <c r="G14" s="356"/>
      <c r="H14" s="356" t="s">
        <v>287</v>
      </c>
      <c r="I14" s="357">
        <v>8329050</v>
      </c>
      <c r="J14" s="386"/>
    </row>
    <row r="15" spans="1:10" ht="30" customHeight="1" x14ac:dyDescent="0.2">
      <c r="A15" s="443" t="s">
        <v>786</v>
      </c>
      <c r="B15" s="358"/>
      <c r="C15" s="359"/>
      <c r="D15" s="358"/>
      <c r="E15" s="358"/>
      <c r="F15" s="357"/>
      <c r="G15" s="356"/>
      <c r="H15" s="356"/>
      <c r="I15" s="357">
        <v>-8329050</v>
      </c>
      <c r="J15" s="386"/>
    </row>
    <row r="16" spans="1:10" ht="30" customHeight="1" x14ac:dyDescent="0.2">
      <c r="A16" s="443" t="s">
        <v>787</v>
      </c>
      <c r="B16" s="358"/>
      <c r="C16" s="359"/>
      <c r="D16" s="358"/>
      <c r="E16" s="358"/>
      <c r="F16" s="357"/>
      <c r="G16" s="356"/>
      <c r="H16" s="356"/>
      <c r="I16" s="357">
        <f>I14+I15</f>
        <v>0</v>
      </c>
      <c r="J16" s="386"/>
    </row>
    <row r="17" spans="1:10" ht="16.5" customHeight="1" x14ac:dyDescent="0.2">
      <c r="A17" s="361" t="s">
        <v>788</v>
      </c>
      <c r="B17" s="358"/>
      <c r="C17" s="358"/>
      <c r="D17" s="445" t="s">
        <v>288</v>
      </c>
      <c r="E17" s="358">
        <v>18272000</v>
      </c>
      <c r="F17" s="357"/>
      <c r="G17" s="356"/>
      <c r="H17" s="356" t="s">
        <v>289</v>
      </c>
      <c r="I17" s="357">
        <v>18304000</v>
      </c>
      <c r="J17" s="386"/>
    </row>
    <row r="18" spans="1:10" ht="16.5" customHeight="1" x14ac:dyDescent="0.2">
      <c r="A18" s="361" t="s">
        <v>786</v>
      </c>
      <c r="B18" s="358"/>
      <c r="C18" s="358"/>
      <c r="D18" s="445"/>
      <c r="E18" s="358"/>
      <c r="F18" s="357"/>
      <c r="G18" s="356"/>
      <c r="H18" s="356"/>
      <c r="I18" s="357">
        <v>-18304000</v>
      </c>
      <c r="J18" s="386"/>
    </row>
    <row r="19" spans="1:10" ht="16.5" customHeight="1" x14ac:dyDescent="0.2">
      <c r="A19" s="361" t="s">
        <v>789</v>
      </c>
      <c r="B19" s="358"/>
      <c r="C19" s="358"/>
      <c r="D19" s="445"/>
      <c r="E19" s="358"/>
      <c r="F19" s="357"/>
      <c r="G19" s="356"/>
      <c r="H19" s="356"/>
      <c r="I19" s="357">
        <f>I17+I18</f>
        <v>0</v>
      </c>
      <c r="J19" s="386"/>
    </row>
    <row r="20" spans="1:10" ht="13.5" customHeight="1" x14ac:dyDescent="0.2">
      <c r="A20" s="361" t="s">
        <v>790</v>
      </c>
      <c r="B20" s="446"/>
      <c r="C20" s="446" t="s">
        <v>791</v>
      </c>
      <c r="D20" s="447" t="s">
        <v>663</v>
      </c>
      <c r="E20" s="446">
        <v>1355022</v>
      </c>
      <c r="F20" s="403"/>
      <c r="G20" s="446"/>
      <c r="H20" s="448" t="s">
        <v>663</v>
      </c>
      <c r="I20" s="357">
        <v>1355022</v>
      </c>
      <c r="J20" s="386"/>
    </row>
    <row r="21" spans="1:10" ht="13.5" customHeight="1" x14ac:dyDescent="0.2">
      <c r="A21" s="361" t="s">
        <v>792</v>
      </c>
      <c r="B21" s="446"/>
      <c r="C21" s="446"/>
      <c r="D21" s="447"/>
      <c r="E21" s="446"/>
      <c r="F21" s="403"/>
      <c r="G21" s="446"/>
      <c r="H21" s="448"/>
      <c r="I21" s="357">
        <v>-1355022</v>
      </c>
      <c r="J21" s="386"/>
    </row>
    <row r="22" spans="1:10" ht="13.5" customHeight="1" x14ac:dyDescent="0.2">
      <c r="A22" s="361" t="s">
        <v>793</v>
      </c>
      <c r="B22" s="446"/>
      <c r="C22" s="446"/>
      <c r="D22" s="447"/>
      <c r="E22" s="446"/>
      <c r="F22" s="403"/>
      <c r="G22" s="446"/>
      <c r="H22" s="448"/>
      <c r="I22" s="357">
        <f>I20+I21</f>
        <v>0</v>
      </c>
      <c r="J22" s="386"/>
    </row>
    <row r="23" spans="1:10" ht="13.5" customHeight="1" x14ac:dyDescent="0.2">
      <c r="A23" s="361" t="s">
        <v>794</v>
      </c>
      <c r="B23" s="358"/>
      <c r="C23" s="359"/>
      <c r="D23" s="445" t="s">
        <v>664</v>
      </c>
      <c r="E23" s="358">
        <v>6369620</v>
      </c>
      <c r="F23" s="357"/>
      <c r="G23" s="356"/>
      <c r="H23" s="445" t="s">
        <v>664</v>
      </c>
      <c r="I23" s="357">
        <v>6369620</v>
      </c>
      <c r="J23" s="386"/>
    </row>
    <row r="24" spans="1:10" ht="13.5" customHeight="1" x14ac:dyDescent="0.2">
      <c r="A24" s="361" t="s">
        <v>792</v>
      </c>
      <c r="B24" s="358"/>
      <c r="C24" s="359"/>
      <c r="D24" s="445"/>
      <c r="E24" s="358"/>
      <c r="F24" s="357"/>
      <c r="G24" s="356"/>
      <c r="H24" s="445"/>
      <c r="I24" s="357">
        <v>-6369620</v>
      </c>
      <c r="J24" s="386"/>
    </row>
    <row r="25" spans="1:10" ht="13.5" customHeight="1" x14ac:dyDescent="0.2">
      <c r="A25" s="361" t="s">
        <v>795</v>
      </c>
      <c r="B25" s="358"/>
      <c r="C25" s="359"/>
      <c r="D25" s="445"/>
      <c r="E25" s="358"/>
      <c r="F25" s="357"/>
      <c r="G25" s="356"/>
      <c r="H25" s="445"/>
      <c r="I25" s="357">
        <f>I23+I24</f>
        <v>0</v>
      </c>
      <c r="J25" s="386"/>
    </row>
    <row r="26" spans="1:10" ht="13.5" customHeight="1" x14ac:dyDescent="0.2">
      <c r="A26" s="361" t="s">
        <v>796</v>
      </c>
      <c r="B26" s="358">
        <v>4865</v>
      </c>
      <c r="C26" s="358"/>
      <c r="D26" s="358">
        <v>2700</v>
      </c>
      <c r="E26" s="358">
        <f>B26*D26</f>
        <v>13135500</v>
      </c>
      <c r="F26" s="357">
        <v>4837</v>
      </c>
      <c r="G26" s="356"/>
      <c r="H26" s="358">
        <v>2700</v>
      </c>
      <c r="I26" s="357">
        <f>F26*H26</f>
        <v>13059900</v>
      </c>
      <c r="J26" s="386"/>
    </row>
    <row r="27" spans="1:10" ht="13.5" customHeight="1" x14ac:dyDescent="0.2">
      <c r="A27" s="361" t="s">
        <v>797</v>
      </c>
      <c r="B27" s="358"/>
      <c r="C27" s="358"/>
      <c r="D27" s="358"/>
      <c r="E27" s="358">
        <v>-13135500</v>
      </c>
      <c r="F27" s="357"/>
      <c r="G27" s="356"/>
      <c r="H27" s="356"/>
      <c r="I27" s="357">
        <v>-13059900</v>
      </c>
      <c r="J27" s="386"/>
    </row>
    <row r="28" spans="1:10" ht="13.5" customHeight="1" x14ac:dyDescent="0.2">
      <c r="A28" s="361" t="s">
        <v>798</v>
      </c>
      <c r="B28" s="358"/>
      <c r="C28" s="358"/>
      <c r="D28" s="358"/>
      <c r="E28" s="358">
        <f>E26+E27</f>
        <v>0</v>
      </c>
      <c r="F28" s="357"/>
      <c r="G28" s="356"/>
      <c r="H28" s="356"/>
      <c r="I28" s="357">
        <f>I26+I27</f>
        <v>0</v>
      </c>
      <c r="J28" s="386"/>
    </row>
    <row r="29" spans="1:10" ht="13.5" customHeight="1" x14ac:dyDescent="0.2">
      <c r="A29" s="361" t="s">
        <v>799</v>
      </c>
      <c r="B29" s="446">
        <v>10</v>
      </c>
      <c r="C29" s="446"/>
      <c r="D29" s="446" t="s">
        <v>290</v>
      </c>
      <c r="E29" s="449">
        <v>25500</v>
      </c>
      <c r="F29" s="357">
        <v>11</v>
      </c>
      <c r="G29" s="356"/>
      <c r="H29" s="358" t="s">
        <v>290</v>
      </c>
      <c r="I29" s="357">
        <v>28050</v>
      </c>
      <c r="J29" s="386"/>
    </row>
    <row r="30" spans="1:10" ht="13.5" customHeight="1" x14ac:dyDescent="0.2">
      <c r="A30" s="361" t="s">
        <v>800</v>
      </c>
      <c r="B30" s="446"/>
      <c r="C30" s="446"/>
      <c r="D30" s="446"/>
      <c r="E30" s="449">
        <v>-25500</v>
      </c>
      <c r="F30" s="357"/>
      <c r="G30" s="356"/>
      <c r="H30" s="356"/>
      <c r="I30" s="357">
        <v>-28050</v>
      </c>
      <c r="J30" s="386"/>
    </row>
    <row r="31" spans="1:10" ht="13.5" customHeight="1" x14ac:dyDescent="0.2">
      <c r="A31" s="361" t="s">
        <v>801</v>
      </c>
      <c r="B31" s="446"/>
      <c r="C31" s="446"/>
      <c r="D31" s="446"/>
      <c r="E31" s="449">
        <v>0</v>
      </c>
      <c r="F31" s="357"/>
      <c r="G31" s="356"/>
      <c r="H31" s="356"/>
      <c r="I31" s="357">
        <f>I29+I30</f>
        <v>0</v>
      </c>
      <c r="J31" s="386"/>
    </row>
    <row r="32" spans="1:10" ht="13.5" customHeight="1" x14ac:dyDescent="0.2">
      <c r="A32" s="361" t="s">
        <v>802</v>
      </c>
      <c r="B32" s="358"/>
      <c r="C32" s="358">
        <v>487729000</v>
      </c>
      <c r="D32" s="359">
        <v>1.55</v>
      </c>
      <c r="E32" s="358">
        <f>C32*D32</f>
        <v>755979950</v>
      </c>
      <c r="F32" s="357"/>
      <c r="G32" s="483">
        <v>482296000</v>
      </c>
      <c r="H32" s="484">
        <v>1.55</v>
      </c>
      <c r="I32" s="483">
        <f>G32*H32</f>
        <v>747558800</v>
      </c>
      <c r="J32" s="386"/>
    </row>
    <row r="33" spans="1:11" ht="13.5" customHeight="1" x14ac:dyDescent="0.2">
      <c r="A33" s="361" t="s">
        <v>797</v>
      </c>
      <c r="B33" s="358"/>
      <c r="C33" s="358"/>
      <c r="D33" s="362"/>
      <c r="E33" s="358">
        <v>-98054262</v>
      </c>
      <c r="F33" s="357"/>
      <c r="G33" s="356"/>
      <c r="H33" s="356"/>
      <c r="I33" s="357">
        <v>-69343482</v>
      </c>
      <c r="J33" s="386"/>
    </row>
    <row r="34" spans="1:11" ht="13.5" customHeight="1" x14ac:dyDescent="0.2">
      <c r="A34" s="361" t="s">
        <v>803</v>
      </c>
      <c r="B34" s="358"/>
      <c r="C34" s="358"/>
      <c r="D34" s="362"/>
      <c r="E34" s="358">
        <f>E32+E33</f>
        <v>657925688</v>
      </c>
      <c r="F34" s="357"/>
      <c r="G34" s="356"/>
      <c r="H34" s="356"/>
      <c r="I34" s="357">
        <f>I32+I33</f>
        <v>678215318</v>
      </c>
      <c r="J34" s="386"/>
    </row>
    <row r="35" spans="1:11" ht="13.5" customHeight="1" x14ac:dyDescent="0.2">
      <c r="A35" s="450" t="s">
        <v>804</v>
      </c>
      <c r="B35" s="446"/>
      <c r="C35" s="446"/>
      <c r="D35" s="446"/>
      <c r="E35" s="446">
        <v>0</v>
      </c>
      <c r="F35" s="403"/>
      <c r="G35" s="451"/>
      <c r="H35" s="451"/>
      <c r="I35" s="403">
        <v>0</v>
      </c>
      <c r="J35" s="386"/>
    </row>
    <row r="36" spans="1:11" ht="13.5" customHeight="1" x14ac:dyDescent="0.2">
      <c r="A36" s="450"/>
      <c r="B36" s="446"/>
      <c r="C36" s="446"/>
      <c r="D36" s="446"/>
      <c r="E36" s="446"/>
      <c r="F36" s="403"/>
      <c r="G36" s="451"/>
      <c r="H36" s="451"/>
      <c r="I36" s="403"/>
      <c r="J36" s="386"/>
      <c r="K36" s="452"/>
    </row>
    <row r="37" spans="1:11" ht="24.95" customHeight="1" x14ac:dyDescent="0.2">
      <c r="A37" s="453" t="s">
        <v>83</v>
      </c>
      <c r="B37" s="446"/>
      <c r="C37" s="446"/>
      <c r="D37" s="446"/>
      <c r="E37" s="446"/>
      <c r="F37" s="403"/>
      <c r="G37" s="451"/>
      <c r="H37" s="451"/>
      <c r="I37" s="403"/>
      <c r="J37" s="386"/>
    </row>
    <row r="38" spans="1:11" ht="15" customHeight="1" x14ac:dyDescent="0.2">
      <c r="A38" s="443" t="s">
        <v>805</v>
      </c>
      <c r="B38" s="446"/>
      <c r="C38" s="446"/>
      <c r="D38" s="446"/>
      <c r="E38" s="446"/>
      <c r="F38" s="403"/>
      <c r="G38" s="451"/>
      <c r="H38" s="451"/>
      <c r="I38" s="403"/>
      <c r="J38" s="386"/>
    </row>
    <row r="39" spans="1:11" ht="24" customHeight="1" x14ac:dyDescent="0.2">
      <c r="A39" s="443" t="s">
        <v>806</v>
      </c>
      <c r="B39" s="358"/>
      <c r="C39" s="359">
        <v>13.1</v>
      </c>
      <c r="D39" s="358">
        <v>4152000</v>
      </c>
      <c r="E39" s="358">
        <f>C39*D39*8/12</f>
        <v>36260800</v>
      </c>
      <c r="F39" s="357"/>
      <c r="G39" s="356">
        <v>13.3</v>
      </c>
      <c r="H39" s="357">
        <v>4308000</v>
      </c>
      <c r="I39" s="357">
        <f>G39*8/12*4308000</f>
        <v>38197600</v>
      </c>
      <c r="J39" s="386"/>
    </row>
    <row r="40" spans="1:11" ht="24" customHeight="1" x14ac:dyDescent="0.2">
      <c r="A40" s="443" t="s">
        <v>807</v>
      </c>
      <c r="B40" s="358"/>
      <c r="C40" s="359">
        <v>13.1</v>
      </c>
      <c r="D40" s="360">
        <v>4152000</v>
      </c>
      <c r="E40" s="358">
        <f>C40*D40*4/12</f>
        <v>18130400</v>
      </c>
      <c r="F40" s="357"/>
      <c r="G40" s="454">
        <v>13.4</v>
      </c>
      <c r="H40" s="357">
        <v>4308000</v>
      </c>
      <c r="I40" s="357">
        <f>G40*4/12*H40</f>
        <v>19242400</v>
      </c>
      <c r="J40" s="386"/>
    </row>
    <row r="41" spans="1:11" ht="24.95" customHeight="1" x14ac:dyDescent="0.2">
      <c r="A41" s="443" t="s">
        <v>872</v>
      </c>
      <c r="B41" s="446"/>
      <c r="C41" s="455">
        <v>13.1</v>
      </c>
      <c r="D41" s="456">
        <v>35000</v>
      </c>
      <c r="E41" s="446">
        <f>C41*D41</f>
        <v>458500</v>
      </c>
      <c r="F41" s="403"/>
      <c r="G41" s="454">
        <v>13.4</v>
      </c>
      <c r="H41" s="357">
        <v>35000</v>
      </c>
      <c r="I41" s="357">
        <f>G41*H41</f>
        <v>469000</v>
      </c>
      <c r="J41" s="386"/>
    </row>
    <row r="42" spans="1:11" ht="24.95" customHeight="1" x14ac:dyDescent="0.2">
      <c r="A42" s="443" t="s">
        <v>808</v>
      </c>
      <c r="B42" s="446"/>
      <c r="C42" s="446">
        <v>10</v>
      </c>
      <c r="D42" s="446">
        <v>1800000</v>
      </c>
      <c r="E42" s="449">
        <f>C42*D42*8/12</f>
        <v>12000000</v>
      </c>
      <c r="F42" s="403"/>
      <c r="G42" s="454">
        <v>9</v>
      </c>
      <c r="H42" s="357">
        <v>1800000</v>
      </c>
      <c r="I42" s="357">
        <f>G42*H42*8/12</f>
        <v>10800000</v>
      </c>
      <c r="J42" s="386"/>
    </row>
    <row r="43" spans="1:11" ht="35.25" customHeight="1" x14ac:dyDescent="0.2">
      <c r="A43" s="457" t="s">
        <v>809</v>
      </c>
      <c r="B43" s="446"/>
      <c r="C43" s="446"/>
      <c r="D43" s="446"/>
      <c r="E43" s="449"/>
      <c r="F43" s="403"/>
      <c r="G43" s="454">
        <v>1</v>
      </c>
      <c r="H43" s="357">
        <v>4308000</v>
      </c>
      <c r="I43" s="357">
        <f>G43*H43*8/12</f>
        <v>2872000</v>
      </c>
      <c r="J43" s="386"/>
    </row>
    <row r="44" spans="1:11" ht="35.25" customHeight="1" x14ac:dyDescent="0.2">
      <c r="A44" s="443" t="s">
        <v>810</v>
      </c>
      <c r="B44" s="446"/>
      <c r="C44" s="446">
        <v>10</v>
      </c>
      <c r="D44" s="446">
        <v>1800000</v>
      </c>
      <c r="E44" s="446">
        <f>C44*D44*4/12</f>
        <v>6000000</v>
      </c>
      <c r="F44" s="403"/>
      <c r="G44" s="454">
        <v>9</v>
      </c>
      <c r="H44" s="357">
        <v>1800000</v>
      </c>
      <c r="I44" s="357">
        <f>G44*H44*4/12</f>
        <v>5400000</v>
      </c>
      <c r="J44" s="387"/>
    </row>
    <row r="45" spans="1:11" ht="35.25" customHeight="1" x14ac:dyDescent="0.2">
      <c r="A45" s="443" t="s">
        <v>811</v>
      </c>
      <c r="B45" s="446"/>
      <c r="C45" s="446"/>
      <c r="D45" s="446"/>
      <c r="E45" s="446"/>
      <c r="F45" s="403"/>
      <c r="G45" s="454">
        <v>1</v>
      </c>
      <c r="H45" s="357">
        <v>4308000</v>
      </c>
      <c r="I45" s="357">
        <f>G45*H45*4/12</f>
        <v>1436000</v>
      </c>
      <c r="J45" s="387"/>
    </row>
    <row r="46" spans="1:11" ht="13.5" customHeight="1" x14ac:dyDescent="0.2">
      <c r="A46" s="443" t="s">
        <v>812</v>
      </c>
      <c r="B46" s="446"/>
      <c r="C46" s="446"/>
      <c r="D46" s="446"/>
      <c r="E46" s="446"/>
      <c r="F46" s="403"/>
      <c r="G46" s="454">
        <v>1</v>
      </c>
      <c r="H46" s="357">
        <v>35000</v>
      </c>
      <c r="I46" s="357">
        <f>G46*H46</f>
        <v>35000</v>
      </c>
      <c r="J46" s="387"/>
    </row>
    <row r="47" spans="1:11" ht="13.5" customHeight="1" x14ac:dyDescent="0.2">
      <c r="A47" s="361" t="s">
        <v>813</v>
      </c>
      <c r="B47" s="446"/>
      <c r="C47" s="446"/>
      <c r="D47" s="446"/>
      <c r="E47" s="446"/>
      <c r="F47" s="403"/>
      <c r="G47" s="451"/>
      <c r="H47" s="451"/>
      <c r="I47" s="403"/>
      <c r="J47" s="386"/>
    </row>
    <row r="48" spans="1:11" ht="13.5" customHeight="1" x14ac:dyDescent="0.2">
      <c r="A48" s="443" t="s">
        <v>814</v>
      </c>
      <c r="B48" s="358"/>
      <c r="C48" s="358"/>
      <c r="D48" s="358"/>
      <c r="E48" s="358"/>
      <c r="F48" s="357"/>
      <c r="G48" s="357">
        <v>0</v>
      </c>
      <c r="H48" s="358">
        <v>80000</v>
      </c>
      <c r="I48" s="357">
        <f>G48*H48*8/12</f>
        <v>0</v>
      </c>
      <c r="J48" s="386"/>
    </row>
    <row r="49" spans="1:11" ht="13.5" customHeight="1" x14ac:dyDescent="0.2">
      <c r="A49" s="443" t="s">
        <v>815</v>
      </c>
      <c r="B49" s="358"/>
      <c r="C49" s="358">
        <v>142</v>
      </c>
      <c r="D49" s="358">
        <v>70000</v>
      </c>
      <c r="E49" s="358">
        <f>C49*D49*8/12</f>
        <v>6626666.666666667</v>
      </c>
      <c r="F49" s="357"/>
      <c r="G49" s="357">
        <v>144</v>
      </c>
      <c r="H49" s="358">
        <v>80000</v>
      </c>
      <c r="I49" s="357">
        <f>G49*H49*8/12</f>
        <v>7680000</v>
      </c>
      <c r="J49" s="386"/>
    </row>
    <row r="50" spans="1:11" ht="13.5" customHeight="1" x14ac:dyDescent="0.2">
      <c r="A50" s="443" t="s">
        <v>816</v>
      </c>
      <c r="B50" s="446"/>
      <c r="C50" s="446"/>
      <c r="D50" s="446"/>
      <c r="E50" s="446"/>
      <c r="F50" s="403"/>
      <c r="G50" s="357">
        <v>0</v>
      </c>
      <c r="H50" s="358">
        <v>80000</v>
      </c>
      <c r="I50" s="357">
        <f>G50*H50*8/12</f>
        <v>0</v>
      </c>
      <c r="J50" s="386"/>
    </row>
    <row r="51" spans="1:11" ht="39.75" customHeight="1" x14ac:dyDescent="0.2">
      <c r="A51" s="443" t="s">
        <v>817</v>
      </c>
      <c r="B51" s="446"/>
      <c r="C51" s="446">
        <v>142</v>
      </c>
      <c r="D51" s="446">
        <v>70000</v>
      </c>
      <c r="E51" s="446">
        <f>C51*D51*4/12</f>
        <v>3313333.3333333335</v>
      </c>
      <c r="F51" s="403"/>
      <c r="G51" s="357">
        <v>144</v>
      </c>
      <c r="H51" s="358">
        <v>80000</v>
      </c>
      <c r="I51" s="357">
        <f>G51*H51*4/12</f>
        <v>3840000</v>
      </c>
      <c r="J51" s="386"/>
    </row>
    <row r="52" spans="1:11" ht="50.25" customHeight="1" x14ac:dyDescent="0.2">
      <c r="A52" s="361" t="s">
        <v>818</v>
      </c>
      <c r="B52" s="446"/>
      <c r="C52" s="446"/>
      <c r="D52" s="446"/>
      <c r="E52" s="446">
        <v>0</v>
      </c>
      <c r="F52" s="403"/>
      <c r="G52" s="451"/>
      <c r="H52" s="451"/>
      <c r="I52" s="357">
        <v>740000</v>
      </c>
      <c r="J52" s="389"/>
    </row>
    <row r="53" spans="1:11" ht="13.5" customHeight="1" x14ac:dyDescent="0.2">
      <c r="A53" s="361" t="s">
        <v>819</v>
      </c>
      <c r="B53" s="358"/>
      <c r="C53" s="358"/>
      <c r="D53" s="358"/>
      <c r="E53" s="358"/>
      <c r="F53" s="357"/>
      <c r="G53" s="356"/>
      <c r="H53" s="356"/>
      <c r="I53" s="357"/>
      <c r="J53" s="386"/>
    </row>
    <row r="54" spans="1:11" ht="13.5" customHeight="1" x14ac:dyDescent="0.2">
      <c r="A54" s="443" t="s">
        <v>820</v>
      </c>
      <c r="B54" s="358"/>
      <c r="C54" s="358">
        <v>5</v>
      </c>
      <c r="D54" s="458" t="s">
        <v>291</v>
      </c>
      <c r="E54" s="358">
        <v>1760000</v>
      </c>
      <c r="F54" s="357"/>
      <c r="G54" s="357">
        <v>5</v>
      </c>
      <c r="H54" s="357">
        <v>384000</v>
      </c>
      <c r="I54" s="357">
        <f>G54*H54</f>
        <v>1920000</v>
      </c>
      <c r="J54" s="386"/>
    </row>
    <row r="55" spans="1:11" ht="13.5" customHeight="1" x14ac:dyDescent="0.2">
      <c r="A55" s="443" t="s">
        <v>821</v>
      </c>
      <c r="B55" s="446"/>
      <c r="C55" s="446"/>
      <c r="D55" s="446"/>
      <c r="E55" s="446"/>
      <c r="F55" s="403"/>
      <c r="G55" s="357">
        <v>1</v>
      </c>
      <c r="H55" s="357">
        <v>352000</v>
      </c>
      <c r="I55" s="357">
        <f>G55*H55</f>
        <v>352000</v>
      </c>
      <c r="J55" s="386"/>
    </row>
    <row r="56" spans="1:11" ht="12.75" customHeight="1" x14ac:dyDescent="0.2">
      <c r="A56" s="450"/>
      <c r="B56" s="446"/>
      <c r="C56" s="446"/>
      <c r="D56" s="446"/>
      <c r="E56" s="446"/>
      <c r="F56" s="403"/>
      <c r="G56" s="451"/>
      <c r="H56" s="451"/>
      <c r="I56" s="403"/>
      <c r="J56" s="386"/>
      <c r="K56" s="452"/>
    </row>
    <row r="57" spans="1:11" ht="13.5" customHeight="1" x14ac:dyDescent="0.2">
      <c r="A57" s="453" t="s">
        <v>84</v>
      </c>
      <c r="B57" s="446"/>
      <c r="C57" s="446"/>
      <c r="D57" s="446"/>
      <c r="E57" s="446"/>
      <c r="F57" s="403"/>
      <c r="G57" s="451"/>
      <c r="H57" s="451"/>
      <c r="I57" s="403"/>
      <c r="J57" s="386"/>
    </row>
    <row r="58" spans="1:11" ht="33.75" customHeight="1" x14ac:dyDescent="0.2">
      <c r="A58" s="450" t="s">
        <v>822</v>
      </c>
      <c r="B58" s="446"/>
      <c r="C58" s="446"/>
      <c r="D58" s="446"/>
      <c r="E58" s="446">
        <v>0</v>
      </c>
      <c r="F58" s="403"/>
      <c r="G58" s="451"/>
      <c r="H58" s="451"/>
      <c r="I58" s="403">
        <v>0</v>
      </c>
      <c r="J58" s="388"/>
    </row>
    <row r="59" spans="1:11" ht="27" customHeight="1" x14ac:dyDescent="0.2">
      <c r="A59" s="457" t="s">
        <v>823</v>
      </c>
      <c r="B59" s="446"/>
      <c r="C59" s="446"/>
      <c r="D59" s="446"/>
      <c r="E59" s="449">
        <v>0</v>
      </c>
      <c r="F59" s="403"/>
      <c r="G59" s="451"/>
      <c r="H59" s="451"/>
      <c r="I59" s="403">
        <v>0</v>
      </c>
      <c r="J59" s="386"/>
    </row>
    <row r="60" spans="1:11" ht="13.5" customHeight="1" x14ac:dyDescent="0.2">
      <c r="A60" s="361" t="s">
        <v>824</v>
      </c>
      <c r="B60" s="446"/>
      <c r="C60" s="446"/>
      <c r="D60" s="446"/>
      <c r="E60" s="446"/>
      <c r="F60" s="403"/>
      <c r="G60" s="451"/>
      <c r="H60" s="451"/>
      <c r="I60" s="403"/>
      <c r="J60" s="386"/>
    </row>
    <row r="61" spans="1:11" ht="13.5" customHeight="1" x14ac:dyDescent="0.2">
      <c r="A61" s="361" t="s">
        <v>825</v>
      </c>
      <c r="B61" s="446"/>
      <c r="C61" s="446"/>
      <c r="D61" s="446"/>
      <c r="E61" s="446"/>
      <c r="F61" s="403"/>
      <c r="G61" s="451"/>
      <c r="H61" s="451"/>
      <c r="I61" s="403"/>
      <c r="J61" s="386"/>
    </row>
    <row r="62" spans="1:11" ht="13.5" customHeight="1" x14ac:dyDescent="0.2">
      <c r="A62" s="361" t="s">
        <v>826</v>
      </c>
      <c r="B62" s="446"/>
      <c r="C62" s="446"/>
      <c r="D62" s="446"/>
      <c r="E62" s="446"/>
      <c r="F62" s="403"/>
      <c r="G62" s="451"/>
      <c r="H62" s="451"/>
      <c r="I62" s="403"/>
      <c r="J62" s="386"/>
    </row>
    <row r="63" spans="1:11" ht="28.5" customHeight="1" x14ac:dyDescent="0.2">
      <c r="A63" s="443" t="s">
        <v>827</v>
      </c>
      <c r="B63" s="450"/>
      <c r="C63" s="459"/>
      <c r="D63" s="446"/>
      <c r="E63" s="446">
        <f>C63*D63/2</f>
        <v>0</v>
      </c>
      <c r="F63" s="358">
        <v>7916</v>
      </c>
      <c r="G63" s="460"/>
      <c r="H63" s="451"/>
      <c r="I63" s="403"/>
      <c r="J63" s="388"/>
    </row>
    <row r="64" spans="1:11" ht="24.95" customHeight="1" x14ac:dyDescent="0.2">
      <c r="A64" s="457" t="s">
        <v>828</v>
      </c>
      <c r="B64" s="446"/>
      <c r="C64" s="450"/>
      <c r="D64" s="446"/>
      <c r="E64" s="446"/>
      <c r="F64" s="403"/>
      <c r="G64" s="363">
        <v>0</v>
      </c>
      <c r="H64" s="451"/>
      <c r="I64" s="403"/>
      <c r="J64" s="388"/>
    </row>
    <row r="65" spans="1:10" ht="24.95" customHeight="1" x14ac:dyDescent="0.2">
      <c r="A65" s="450" t="s">
        <v>829</v>
      </c>
      <c r="B65" s="446"/>
      <c r="C65" s="450"/>
      <c r="D65" s="446"/>
      <c r="E65" s="446"/>
      <c r="F65" s="403"/>
      <c r="G65" s="362">
        <v>1</v>
      </c>
      <c r="H65" s="451"/>
      <c r="I65" s="403"/>
      <c r="J65" s="386"/>
    </row>
    <row r="66" spans="1:10" ht="24.95" customHeight="1" x14ac:dyDescent="0.2">
      <c r="A66" s="361" t="s">
        <v>830</v>
      </c>
      <c r="B66" s="446"/>
      <c r="C66" s="461">
        <v>0.97299999999999998</v>
      </c>
      <c r="D66" s="446">
        <v>3000000</v>
      </c>
      <c r="E66" s="446"/>
      <c r="F66" s="403"/>
      <c r="G66" s="362">
        <v>2</v>
      </c>
      <c r="H66" s="358">
        <v>3000000</v>
      </c>
      <c r="I66" s="357">
        <f>(2*1+0)*3000000</f>
        <v>6000000</v>
      </c>
      <c r="J66" s="386"/>
    </row>
    <row r="67" spans="1:10" ht="13.5" customHeight="1" x14ac:dyDescent="0.2">
      <c r="A67" s="361" t="s">
        <v>831</v>
      </c>
      <c r="B67" s="462"/>
      <c r="C67" s="446">
        <v>80</v>
      </c>
      <c r="D67" s="446">
        <v>55360</v>
      </c>
      <c r="E67" s="446">
        <f>C67*D67</f>
        <v>4428800</v>
      </c>
      <c r="F67" s="403"/>
      <c r="G67" s="358">
        <v>80</v>
      </c>
      <c r="H67" s="358">
        <v>55360</v>
      </c>
      <c r="I67" s="358">
        <f>G67*H67</f>
        <v>4428800</v>
      </c>
      <c r="J67" s="386"/>
    </row>
    <row r="68" spans="1:10" ht="13.5" customHeight="1" x14ac:dyDescent="0.2">
      <c r="A68" s="361" t="s">
        <v>832</v>
      </c>
      <c r="B68" s="462"/>
      <c r="C68" s="446">
        <v>55</v>
      </c>
      <c r="D68" s="446">
        <v>145000</v>
      </c>
      <c r="E68" s="446">
        <f>C68*D68</f>
        <v>7975000</v>
      </c>
      <c r="F68" s="403"/>
      <c r="G68" s="358">
        <v>50</v>
      </c>
      <c r="H68" s="358">
        <v>145000</v>
      </c>
      <c r="I68" s="358">
        <f>G68*H68</f>
        <v>7250000</v>
      </c>
      <c r="J68" s="386"/>
    </row>
    <row r="69" spans="1:10" ht="13.5" customHeight="1" x14ac:dyDescent="0.2">
      <c r="A69" s="457" t="s">
        <v>833</v>
      </c>
      <c r="B69" s="463"/>
      <c r="C69" s="446">
        <v>23</v>
      </c>
      <c r="D69" s="446">
        <v>109000</v>
      </c>
      <c r="E69" s="446">
        <f>C69*D69</f>
        <v>2507000</v>
      </c>
      <c r="F69" s="403"/>
      <c r="G69" s="358">
        <v>23</v>
      </c>
      <c r="H69" s="358">
        <v>109000</v>
      </c>
      <c r="I69" s="358">
        <f>G69*H69</f>
        <v>2507000</v>
      </c>
      <c r="J69" s="386"/>
    </row>
    <row r="70" spans="1:10" ht="15" customHeight="1" x14ac:dyDescent="0.2">
      <c r="A70" s="443" t="s">
        <v>834</v>
      </c>
      <c r="B70" s="463"/>
      <c r="C70" s="446"/>
      <c r="D70" s="446"/>
      <c r="E70" s="446"/>
      <c r="F70" s="403"/>
      <c r="G70" s="451"/>
      <c r="H70" s="451"/>
      <c r="I70" s="403"/>
      <c r="J70" s="386"/>
    </row>
    <row r="71" spans="1:10" ht="13.5" customHeight="1" x14ac:dyDescent="0.2">
      <c r="A71" s="450" t="s">
        <v>835</v>
      </c>
      <c r="B71" s="450"/>
      <c r="C71" s="450"/>
      <c r="D71" s="403"/>
      <c r="E71" s="446"/>
      <c r="F71" s="403"/>
      <c r="G71" s="451"/>
      <c r="H71" s="451"/>
      <c r="I71" s="403"/>
      <c r="J71" s="386"/>
    </row>
    <row r="72" spans="1:10" ht="13.5" customHeight="1" x14ac:dyDescent="0.2">
      <c r="A72" s="361" t="s">
        <v>836</v>
      </c>
      <c r="B72" s="464"/>
      <c r="C72" s="446">
        <v>13</v>
      </c>
      <c r="D72" s="446">
        <v>494100</v>
      </c>
      <c r="E72" s="446">
        <f>C72*D72</f>
        <v>6423300</v>
      </c>
      <c r="F72" s="403"/>
      <c r="G72" s="358">
        <v>15</v>
      </c>
      <c r="H72" s="358">
        <v>494100</v>
      </c>
      <c r="I72" s="358">
        <f>G72*H72</f>
        <v>7411500</v>
      </c>
      <c r="J72" s="386"/>
    </row>
    <row r="73" spans="1:10" ht="13.5" customHeight="1" x14ac:dyDescent="0.2">
      <c r="A73" s="443" t="s">
        <v>837</v>
      </c>
      <c r="B73" s="462"/>
      <c r="C73" s="446"/>
      <c r="D73" s="446"/>
      <c r="E73" s="446"/>
      <c r="F73" s="403"/>
      <c r="G73" s="451"/>
      <c r="H73" s="451"/>
      <c r="I73" s="403"/>
      <c r="J73" s="386"/>
    </row>
    <row r="74" spans="1:10" ht="13.5" customHeight="1" x14ac:dyDescent="0.2">
      <c r="A74" s="443" t="s">
        <v>838</v>
      </c>
      <c r="B74" s="462"/>
      <c r="C74" s="446">
        <v>15</v>
      </c>
      <c r="D74" s="446">
        <v>2606040</v>
      </c>
      <c r="E74" s="446">
        <f>C74*D74</f>
        <v>39090600</v>
      </c>
      <c r="F74" s="403"/>
      <c r="G74" s="358">
        <v>15</v>
      </c>
      <c r="H74" s="358">
        <v>2606040</v>
      </c>
      <c r="I74" s="358">
        <f>G74*H74</f>
        <v>39090600</v>
      </c>
      <c r="J74" s="386"/>
    </row>
    <row r="75" spans="1:10" ht="24.95" customHeight="1" x14ac:dyDescent="0.2">
      <c r="A75" s="361" t="s">
        <v>839</v>
      </c>
      <c r="B75" s="462"/>
      <c r="C75" s="446"/>
      <c r="D75" s="446"/>
      <c r="E75" s="449">
        <v>37834000</v>
      </c>
      <c r="F75" s="403"/>
      <c r="G75" s="451"/>
      <c r="H75" s="451"/>
      <c r="I75" s="357">
        <v>31081000</v>
      </c>
      <c r="J75" s="390"/>
    </row>
    <row r="76" spans="1:10" ht="15" customHeight="1" x14ac:dyDescent="0.2">
      <c r="A76" s="361" t="s">
        <v>840</v>
      </c>
      <c r="B76" s="462"/>
      <c r="C76" s="446"/>
      <c r="D76" s="446"/>
      <c r="E76" s="446"/>
      <c r="F76" s="403"/>
      <c r="G76" s="451"/>
      <c r="H76" s="451"/>
      <c r="I76" s="403"/>
      <c r="J76" s="386"/>
    </row>
    <row r="77" spans="1:10" ht="34.5" customHeight="1" x14ac:dyDescent="0.2">
      <c r="A77" s="361" t="s">
        <v>841</v>
      </c>
      <c r="B77" s="446"/>
      <c r="C77" s="455">
        <v>12.33</v>
      </c>
      <c r="D77" s="446">
        <v>1632000</v>
      </c>
      <c r="E77" s="446">
        <f>C77*D77</f>
        <v>20122560</v>
      </c>
      <c r="F77" s="403"/>
      <c r="G77" s="359">
        <v>13.81</v>
      </c>
      <c r="H77" s="358">
        <v>1632000</v>
      </c>
      <c r="I77" s="358">
        <f>G77*H77</f>
        <v>22537920</v>
      </c>
      <c r="J77" s="391"/>
    </row>
    <row r="78" spans="1:10" ht="13.5" customHeight="1" x14ac:dyDescent="0.2">
      <c r="A78" s="361" t="s">
        <v>842</v>
      </c>
      <c r="B78" s="446"/>
      <c r="C78" s="446"/>
      <c r="D78" s="446"/>
      <c r="E78" s="449">
        <v>7038795</v>
      </c>
      <c r="F78" s="403"/>
      <c r="G78" s="451"/>
      <c r="H78" s="451"/>
      <c r="I78" s="357">
        <v>10352656</v>
      </c>
      <c r="J78" s="392"/>
    </row>
    <row r="79" spans="1:10" ht="13.5" customHeight="1" x14ac:dyDescent="0.2">
      <c r="A79" s="443" t="s">
        <v>843</v>
      </c>
      <c r="B79" s="446"/>
      <c r="C79" s="446"/>
      <c r="D79" s="446"/>
      <c r="E79" s="449"/>
      <c r="F79" s="403"/>
      <c r="G79" s="357">
        <v>280</v>
      </c>
      <c r="H79" s="357">
        <v>285</v>
      </c>
      <c r="I79" s="357">
        <f>G79*H79</f>
        <v>79800</v>
      </c>
      <c r="J79" s="386"/>
    </row>
    <row r="80" spans="1:10" ht="31.5" customHeight="1" x14ac:dyDescent="0.2">
      <c r="A80" s="361" t="s">
        <v>844</v>
      </c>
      <c r="B80" s="446"/>
      <c r="C80" s="446"/>
      <c r="D80" s="446"/>
      <c r="E80" s="449">
        <v>0</v>
      </c>
      <c r="F80" s="403"/>
      <c r="G80" s="451"/>
      <c r="H80" s="451"/>
      <c r="I80" s="357">
        <v>0</v>
      </c>
      <c r="J80" s="386"/>
    </row>
    <row r="81" spans="1:256" ht="28.5" customHeight="1" x14ac:dyDescent="0.2">
      <c r="A81" s="450"/>
      <c r="B81" s="446"/>
      <c r="C81" s="446"/>
      <c r="D81" s="446"/>
      <c r="E81" s="465"/>
      <c r="F81" s="403"/>
      <c r="G81" s="451"/>
      <c r="H81" s="451"/>
      <c r="I81" s="403"/>
      <c r="J81" s="386"/>
      <c r="K81" s="452"/>
    </row>
    <row r="82" spans="1:256" ht="13.5" customHeight="1" x14ac:dyDescent="0.2">
      <c r="A82" s="453" t="s">
        <v>845</v>
      </c>
      <c r="B82" s="446"/>
      <c r="C82" s="446"/>
      <c r="D82" s="446"/>
      <c r="E82" s="465"/>
      <c r="F82" s="403"/>
      <c r="G82" s="451"/>
      <c r="H82" s="451"/>
      <c r="I82" s="403"/>
      <c r="J82" s="386"/>
    </row>
    <row r="83" spans="1:256" ht="13.5" customHeight="1" x14ac:dyDescent="0.2">
      <c r="A83" s="361" t="s">
        <v>846</v>
      </c>
      <c r="B83" s="446"/>
      <c r="C83" s="446"/>
      <c r="D83" s="446"/>
      <c r="E83" s="465"/>
      <c r="F83" s="403"/>
      <c r="G83" s="451"/>
      <c r="H83" s="451"/>
      <c r="I83" s="403"/>
      <c r="J83" s="386"/>
    </row>
    <row r="84" spans="1:256" ht="13.5" customHeight="1" x14ac:dyDescent="0.2">
      <c r="A84" s="361" t="s">
        <v>847</v>
      </c>
      <c r="B84" s="446"/>
      <c r="C84" s="446">
        <v>4865</v>
      </c>
      <c r="D84" s="446">
        <v>1140</v>
      </c>
      <c r="E84" s="466"/>
      <c r="F84" s="403"/>
      <c r="G84" s="358">
        <v>4837</v>
      </c>
      <c r="H84" s="358">
        <v>1140</v>
      </c>
      <c r="I84" s="174">
        <f>G84*H84</f>
        <v>5514180</v>
      </c>
      <c r="J84" s="386"/>
    </row>
    <row r="85" spans="1:256" ht="30" customHeight="1" x14ac:dyDescent="0.2">
      <c r="A85" s="443" t="s">
        <v>848</v>
      </c>
      <c r="B85" s="446"/>
      <c r="C85" s="446"/>
      <c r="D85" s="446"/>
      <c r="E85" s="466"/>
      <c r="F85" s="403"/>
      <c r="G85" s="446"/>
      <c r="H85" s="446"/>
      <c r="I85" s="174">
        <v>0</v>
      </c>
      <c r="J85" s="386"/>
    </row>
    <row r="86" spans="1:256" ht="13.5" customHeight="1" x14ac:dyDescent="0.2">
      <c r="A86" s="457"/>
      <c r="B86" s="462"/>
      <c r="C86" s="446"/>
      <c r="D86" s="460"/>
      <c r="E86" s="446"/>
      <c r="F86" s="403"/>
      <c r="G86" s="451"/>
      <c r="H86" s="451"/>
      <c r="I86" s="403"/>
      <c r="J86" s="386"/>
      <c r="K86" s="452"/>
    </row>
    <row r="87" spans="1:256" ht="25.5" customHeight="1" x14ac:dyDescent="0.2">
      <c r="A87" s="467" t="s">
        <v>849</v>
      </c>
      <c r="B87" s="462"/>
      <c r="C87" s="468"/>
      <c r="D87" s="446"/>
      <c r="E87" s="449"/>
      <c r="F87" s="462"/>
      <c r="G87" s="451"/>
      <c r="H87" s="451"/>
      <c r="I87" s="403"/>
      <c r="J87" s="386"/>
      <c r="K87" s="452"/>
      <c r="L87" s="452"/>
      <c r="N87" s="173"/>
    </row>
    <row r="88" spans="1:256" ht="13.5" customHeight="1" thickBot="1" x14ac:dyDescent="0.25">
      <c r="A88" s="469"/>
      <c r="B88" s="470"/>
      <c r="C88" s="471"/>
      <c r="D88" s="472"/>
      <c r="E88" s="471"/>
      <c r="F88" s="473"/>
      <c r="G88" s="474"/>
      <c r="H88" s="474"/>
      <c r="I88" s="473"/>
      <c r="J88" s="386"/>
    </row>
    <row r="89" spans="1:256" ht="11.25" customHeight="1" thickBot="1" x14ac:dyDescent="0.25">
      <c r="A89" s="475" t="s">
        <v>850</v>
      </c>
      <c r="B89" s="476"/>
      <c r="C89" s="476"/>
      <c r="D89" s="477"/>
      <c r="E89" s="478">
        <f>E12+E14+E17+E20+E23+E28+E31+E34+E39+E40+E41+E42+E44+E49+E51+E54+E58+E59+E63+E64+E67+E68+E69+E72+E74+E75+E77+E78</f>
        <v>987821085</v>
      </c>
      <c r="F89" s="1751">
        <f>I12+I16+I19+I22+I25+I28+I31+I34+I35+I39+I40+I41+I42+I44+I49+I50+I51+I52+I54+I58+I59+I66+I67+I68+I69+I72+I74+I75+I77+I78+I79+I80+I84+I45+I46+I43+I55</f>
        <v>992732374</v>
      </c>
      <c r="G89" s="1751"/>
      <c r="H89" s="1751"/>
      <c r="I89" s="1768"/>
      <c r="J89" s="7"/>
      <c r="K89" s="479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11"/>
      <c r="B91" s="111"/>
      <c r="C91" s="111"/>
      <c r="D91" s="111"/>
      <c r="E91" s="115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2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N39"/>
  <sheetViews>
    <sheetView workbookViewId="0">
      <selection activeCell="J7" sqref="J7:N8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51" customWidth="1"/>
    <col min="6" max="6" width="15.140625" style="3" customWidth="1"/>
    <col min="7" max="7" width="0" style="151" hidden="1" customWidth="1"/>
    <col min="8" max="8" width="0" style="183" hidden="1" customWidth="1"/>
    <col min="9" max="9" width="10.28515625" style="151" hidden="1" customWidth="1"/>
    <col min="10" max="16384" width="9.140625" style="4"/>
  </cols>
  <sheetData>
    <row r="1" spans="1:14" ht="32.25" customHeight="1" x14ac:dyDescent="0.2">
      <c r="A1" s="1777" t="s">
        <v>1390</v>
      </c>
      <c r="B1" s="1777"/>
      <c r="C1" s="1777"/>
      <c r="D1" s="1777"/>
      <c r="E1" s="1777"/>
      <c r="F1" s="1777"/>
      <c r="G1" s="1777"/>
      <c r="H1" s="1777"/>
      <c r="I1" s="1777"/>
    </row>
    <row r="3" spans="1:14" ht="15" customHeight="1" x14ac:dyDescent="0.2">
      <c r="B3" s="1780" t="s">
        <v>77</v>
      </c>
      <c r="C3" s="1780"/>
      <c r="D3" s="1780"/>
      <c r="E3" s="1780"/>
      <c r="F3" s="1780"/>
      <c r="G3" s="1781"/>
      <c r="H3" s="1781"/>
      <c r="I3" s="1781"/>
    </row>
    <row r="4" spans="1:14" ht="15" customHeight="1" x14ac:dyDescent="0.2">
      <c r="B4" s="1784" t="s">
        <v>1199</v>
      </c>
      <c r="C4" s="1784"/>
      <c r="D4" s="1784"/>
      <c r="E4" s="1784"/>
      <c r="F4" s="1784"/>
      <c r="G4" s="4"/>
      <c r="H4" s="4"/>
      <c r="I4" s="4"/>
    </row>
    <row r="5" spans="1:14" ht="15" customHeight="1" x14ac:dyDescent="0.2">
      <c r="B5" s="1780"/>
      <c r="C5" s="1780"/>
      <c r="D5" s="1780"/>
      <c r="E5" s="1780"/>
    </row>
    <row r="6" spans="1:14" ht="15" customHeight="1" x14ac:dyDescent="0.2">
      <c r="B6" s="1782" t="s">
        <v>295</v>
      </c>
      <c r="C6" s="1783"/>
      <c r="D6" s="1783"/>
      <c r="E6" s="1783"/>
      <c r="F6" s="1783"/>
      <c r="G6" s="1783"/>
      <c r="H6" s="1783"/>
      <c r="I6" s="1783"/>
    </row>
    <row r="7" spans="1:14" ht="48.75" customHeight="1" x14ac:dyDescent="0.2">
      <c r="B7" s="141" t="s">
        <v>85</v>
      </c>
      <c r="C7" s="83" t="s">
        <v>1323</v>
      </c>
      <c r="D7" s="1779" t="s">
        <v>1324</v>
      </c>
      <c r="E7" s="1779"/>
      <c r="F7" s="1779"/>
      <c r="G7" s="1779" t="s">
        <v>550</v>
      </c>
      <c r="H7" s="1779"/>
      <c r="I7" s="1779"/>
      <c r="J7" s="1736" t="s">
        <v>1401</v>
      </c>
      <c r="K7" s="1737"/>
      <c r="L7" s="1736" t="s">
        <v>1402</v>
      </c>
      <c r="M7" s="1737"/>
      <c r="N7" s="1737"/>
    </row>
    <row r="8" spans="1:14" ht="35.450000000000003" customHeight="1" x14ac:dyDescent="0.2">
      <c r="B8" s="142"/>
      <c r="C8" s="28"/>
      <c r="D8" s="84" t="s">
        <v>62</v>
      </c>
      <c r="E8" s="143" t="s">
        <v>63</v>
      </c>
      <c r="F8" s="143" t="s">
        <v>1403</v>
      </c>
      <c r="G8" s="4"/>
      <c r="H8" s="4"/>
      <c r="I8" s="4"/>
      <c r="J8" s="948" t="s">
        <v>62</v>
      </c>
      <c r="K8" s="948" t="s">
        <v>63</v>
      </c>
      <c r="L8" s="948" t="s">
        <v>62</v>
      </c>
      <c r="M8" s="948" t="s">
        <v>63</v>
      </c>
      <c r="N8" s="948" t="s">
        <v>64</v>
      </c>
    </row>
    <row r="9" spans="1:14" ht="15.95" customHeight="1" x14ac:dyDescent="0.2">
      <c r="B9" s="144" t="s">
        <v>562</v>
      </c>
      <c r="C9" s="145"/>
      <c r="D9" s="146"/>
      <c r="E9" s="147"/>
      <c r="F9" s="322"/>
      <c r="G9" s="4"/>
      <c r="H9" s="4"/>
      <c r="I9" s="4"/>
      <c r="J9" s="395"/>
    </row>
    <row r="10" spans="1:14" ht="36" customHeight="1" x14ac:dyDescent="0.2">
      <c r="B10" s="1012" t="s">
        <v>563</v>
      </c>
      <c r="C10" s="1013" t="s">
        <v>547</v>
      </c>
      <c r="D10" s="1014">
        <v>223990</v>
      </c>
      <c r="E10" s="1014">
        <v>10</v>
      </c>
      <c r="F10" s="1014">
        <f>SUM(D10:E10)</f>
        <v>224000</v>
      </c>
      <c r="G10" s="1015"/>
      <c r="H10" s="1015"/>
      <c r="I10" s="1015"/>
      <c r="J10" s="1015"/>
      <c r="K10" s="1015"/>
      <c r="L10" s="1015"/>
      <c r="M10" s="1015"/>
      <c r="N10" s="1015"/>
    </row>
    <row r="11" spans="1:14" ht="23.25" customHeight="1" x14ac:dyDescent="0.2">
      <c r="B11" s="1012" t="s">
        <v>564</v>
      </c>
      <c r="C11" s="1012" t="s">
        <v>1312</v>
      </c>
      <c r="D11" s="1014">
        <v>252631</v>
      </c>
      <c r="E11" s="1014">
        <v>969</v>
      </c>
      <c r="F11" s="1014">
        <f>SUM(D11:E11)</f>
        <v>253600</v>
      </c>
      <c r="G11" s="1015"/>
      <c r="H11" s="1015"/>
      <c r="I11" s="1015"/>
      <c r="J11" s="1016"/>
      <c r="K11" s="1015"/>
      <c r="L11" s="1015"/>
      <c r="M11" s="1015"/>
      <c r="N11" s="1015"/>
    </row>
    <row r="12" spans="1:14" ht="22.5" customHeight="1" thickBot="1" x14ac:dyDescent="0.25">
      <c r="B12" s="1032" t="s">
        <v>565</v>
      </c>
      <c r="C12" s="1033" t="s">
        <v>566</v>
      </c>
      <c r="D12" s="1034">
        <v>253594</v>
      </c>
      <c r="E12" s="1034">
        <v>16406</v>
      </c>
      <c r="F12" s="1034">
        <f>SUM(D12:E12)</f>
        <v>270000</v>
      </c>
      <c r="G12" s="1026"/>
      <c r="H12" s="1026"/>
      <c r="I12" s="1026"/>
      <c r="J12" s="1026"/>
      <c r="K12" s="1026"/>
      <c r="L12" s="1026"/>
      <c r="M12" s="1026"/>
      <c r="N12" s="1026"/>
    </row>
    <row r="13" spans="1:14" ht="23.25" customHeight="1" thickBot="1" x14ac:dyDescent="0.25">
      <c r="B13" s="1037" t="s">
        <v>567</v>
      </c>
      <c r="C13" s="1038"/>
      <c r="D13" s="1039">
        <f>SUM(D10:D12)</f>
        <v>730215</v>
      </c>
      <c r="E13" s="1039">
        <f>SUM(E10:E12)</f>
        <v>17385</v>
      </c>
      <c r="F13" s="1039">
        <f>SUM(D13:E13)</f>
        <v>747600</v>
      </c>
      <c r="G13" s="1030"/>
      <c r="H13" s="1030"/>
      <c r="I13" s="1030"/>
      <c r="J13" s="1030"/>
      <c r="K13" s="1030"/>
      <c r="L13" s="1030"/>
      <c r="M13" s="1030"/>
      <c r="N13" s="1031"/>
    </row>
    <row r="14" spans="1:14" ht="15.95" customHeight="1" thickBot="1" x14ac:dyDescent="0.25">
      <c r="B14" s="157"/>
      <c r="C14" s="1046"/>
      <c r="D14" s="1047"/>
      <c r="E14" s="1047"/>
      <c r="F14" s="1047"/>
      <c r="G14" s="1048"/>
      <c r="H14" s="1048"/>
      <c r="I14" s="1048"/>
      <c r="J14" s="1048"/>
      <c r="K14" s="1048"/>
      <c r="L14" s="1048"/>
      <c r="M14" s="1048"/>
      <c r="N14" s="1048"/>
    </row>
    <row r="15" spans="1:14" s="190" customFormat="1" ht="17.25" customHeight="1" thickBot="1" x14ac:dyDescent="0.25">
      <c r="B15" s="1049" t="s">
        <v>568</v>
      </c>
      <c r="C15" s="1050"/>
      <c r="D15" s="1045">
        <v>4500</v>
      </c>
      <c r="E15" s="1045"/>
      <c r="F15" s="1045">
        <f>D15+E15</f>
        <v>4500</v>
      </c>
      <c r="G15" s="1051"/>
      <c r="H15" s="1051"/>
      <c r="I15" s="1051"/>
      <c r="J15" s="1051"/>
      <c r="K15" s="1051"/>
      <c r="L15" s="1051"/>
      <c r="M15" s="1051"/>
      <c r="N15" s="1052"/>
    </row>
    <row r="16" spans="1:14" ht="15.95" customHeight="1" x14ac:dyDescent="0.2">
      <c r="B16" s="1042"/>
      <c r="C16" s="1043"/>
      <c r="D16" s="1035"/>
      <c r="E16" s="1035"/>
      <c r="F16" s="1035"/>
      <c r="G16" s="1036"/>
      <c r="H16" s="1036"/>
      <c r="I16" s="1036"/>
      <c r="J16" s="1036"/>
      <c r="K16" s="1036"/>
      <c r="L16" s="1036"/>
      <c r="M16" s="1036"/>
      <c r="N16" s="1036"/>
    </row>
    <row r="17" spans="1:14" ht="15.95" customHeight="1" x14ac:dyDescent="0.2">
      <c r="B17" s="1778" t="s">
        <v>569</v>
      </c>
      <c r="C17" s="1778"/>
      <c r="D17" s="1019"/>
      <c r="E17" s="1019"/>
      <c r="F17" s="1019"/>
      <c r="G17" s="1015"/>
      <c r="H17" s="1015"/>
      <c r="I17" s="1015"/>
      <c r="J17" s="1015"/>
      <c r="K17" s="1015"/>
      <c r="L17" s="1015"/>
      <c r="M17" s="1015"/>
      <c r="N17" s="1015"/>
    </row>
    <row r="18" spans="1:14" ht="15.95" customHeight="1" x14ac:dyDescent="0.2">
      <c r="B18" s="1017"/>
      <c r="C18" s="1018"/>
      <c r="D18" s="1019"/>
      <c r="E18" s="1019"/>
      <c r="F18" s="1019"/>
      <c r="G18" s="1015"/>
      <c r="H18" s="1015"/>
      <c r="I18" s="1015"/>
      <c r="J18" s="1015"/>
      <c r="K18" s="1015"/>
      <c r="L18" s="1015"/>
      <c r="M18" s="1015"/>
      <c r="N18" s="1015"/>
    </row>
    <row r="19" spans="1:14" ht="78.75" customHeight="1" thickBot="1" x14ac:dyDescent="0.25">
      <c r="B19" s="1040" t="s">
        <v>570</v>
      </c>
      <c r="C19" s="1041" t="s">
        <v>571</v>
      </c>
      <c r="D19" s="1025">
        <v>0</v>
      </c>
      <c r="E19" s="1025"/>
      <c r="F19" s="1025">
        <f t="shared" ref="F19:F29" si="0">SUM(D19:E19)</f>
        <v>0</v>
      </c>
      <c r="G19" s="1026"/>
      <c r="H19" s="1026"/>
      <c r="I19" s="1026"/>
      <c r="J19" s="1026"/>
      <c r="K19" s="1026"/>
      <c r="L19" s="1026"/>
      <c r="M19" s="1026"/>
      <c r="N19" s="1026"/>
    </row>
    <row r="20" spans="1:14" ht="15.95" customHeight="1" thickBot="1" x14ac:dyDescent="0.25">
      <c r="A20" s="4"/>
      <c r="B20" s="1027" t="s">
        <v>572</v>
      </c>
      <c r="C20" s="1044"/>
      <c r="D20" s="1045">
        <f>SUM(D18:D19)</f>
        <v>0</v>
      </c>
      <c r="E20" s="1045"/>
      <c r="F20" s="1045">
        <f t="shared" si="0"/>
        <v>0</v>
      </c>
      <c r="G20" s="1030"/>
      <c r="H20" s="1030"/>
      <c r="I20" s="1030"/>
      <c r="J20" s="1030"/>
      <c r="K20" s="1030"/>
      <c r="L20" s="1030"/>
      <c r="M20" s="1030"/>
      <c r="N20" s="1031"/>
    </row>
    <row r="21" spans="1:14" ht="15.95" customHeight="1" x14ac:dyDescent="0.2">
      <c r="A21" s="4"/>
      <c r="B21" s="1042"/>
      <c r="C21" s="1043"/>
      <c r="D21" s="1035"/>
      <c r="E21" s="1035"/>
      <c r="F21" s="1035"/>
      <c r="G21" s="1036"/>
      <c r="H21" s="1036"/>
      <c r="I21" s="1036"/>
      <c r="J21" s="1036"/>
      <c r="K21" s="1036"/>
      <c r="L21" s="1036"/>
      <c r="M21" s="1036"/>
      <c r="N21" s="1036"/>
    </row>
    <row r="22" spans="1:14" ht="15.95" customHeight="1" x14ac:dyDescent="0.2">
      <c r="A22" s="4"/>
      <c r="B22" s="1022" t="s">
        <v>573</v>
      </c>
      <c r="C22" s="1021"/>
      <c r="D22" s="1019"/>
      <c r="E22" s="1019"/>
      <c r="F22" s="1019"/>
      <c r="G22" s="1015"/>
      <c r="H22" s="1015"/>
      <c r="I22" s="1015"/>
      <c r="J22" s="1015"/>
      <c r="K22" s="1015"/>
      <c r="L22" s="1015"/>
      <c r="M22" s="1015"/>
      <c r="N22" s="1015"/>
    </row>
    <row r="23" spans="1:14" ht="15.95" customHeight="1" x14ac:dyDescent="0.2">
      <c r="A23" s="4"/>
      <c r="B23" s="1017" t="s">
        <v>574</v>
      </c>
      <c r="C23" s="1021"/>
      <c r="D23" s="1019"/>
      <c r="E23" s="1019"/>
      <c r="F23" s="1019">
        <f t="shared" si="0"/>
        <v>0</v>
      </c>
      <c r="G23" s="1015"/>
      <c r="H23" s="1015"/>
      <c r="I23" s="1015"/>
      <c r="J23" s="1015"/>
      <c r="K23" s="1015"/>
      <c r="L23" s="1015"/>
      <c r="M23" s="1015"/>
      <c r="N23" s="1015"/>
    </row>
    <row r="24" spans="1:14" s="190" customFormat="1" ht="15.95" customHeight="1" x14ac:dyDescent="0.2">
      <c r="B24" s="1015" t="s">
        <v>102</v>
      </c>
      <c r="C24" s="1023"/>
      <c r="D24" s="1019">
        <v>0</v>
      </c>
      <c r="E24" s="1019"/>
      <c r="F24" s="1019">
        <f t="shared" si="0"/>
        <v>0</v>
      </c>
      <c r="G24" s="1015"/>
      <c r="H24" s="1020"/>
      <c r="I24" s="1020"/>
      <c r="J24" s="1020"/>
      <c r="K24" s="1020"/>
      <c r="L24" s="1020"/>
      <c r="M24" s="1020"/>
      <c r="N24" s="1020"/>
    </row>
    <row r="25" spans="1:14" s="190" customFormat="1" ht="15.95" customHeight="1" x14ac:dyDescent="0.2">
      <c r="B25" s="1015" t="s">
        <v>536</v>
      </c>
      <c r="C25" s="1023"/>
      <c r="D25" s="1019">
        <v>9000</v>
      </c>
      <c r="E25" s="1019"/>
      <c r="F25" s="1019">
        <f>SUM(D25:E25)</f>
        <v>9000</v>
      </c>
      <c r="G25" s="1015"/>
      <c r="H25" s="1020"/>
      <c r="I25" s="1020"/>
      <c r="J25" s="1020"/>
      <c r="K25" s="1020"/>
      <c r="L25" s="1020"/>
      <c r="M25" s="1020"/>
      <c r="N25" s="1020"/>
    </row>
    <row r="26" spans="1:14" ht="15.95" customHeight="1" x14ac:dyDescent="0.2">
      <c r="A26" s="4"/>
      <c r="B26" s="1017" t="s">
        <v>575</v>
      </c>
      <c r="C26" s="1021"/>
      <c r="D26" s="1019">
        <v>0</v>
      </c>
      <c r="E26" s="1019"/>
      <c r="F26" s="1019">
        <f t="shared" si="0"/>
        <v>0</v>
      </c>
      <c r="G26" s="1015"/>
      <c r="H26" s="1015"/>
      <c r="I26" s="1015"/>
      <c r="J26" s="1015"/>
      <c r="K26" s="1015"/>
      <c r="L26" s="1015"/>
      <c r="M26" s="1015"/>
      <c r="N26" s="1015"/>
    </row>
    <row r="27" spans="1:14" ht="15.95" customHeight="1" thickBot="1" x14ac:dyDescent="0.25">
      <c r="A27" s="4"/>
      <c r="B27" s="1053" t="s">
        <v>576</v>
      </c>
      <c r="C27" s="1024"/>
      <c r="D27" s="1025"/>
      <c r="E27" s="1025"/>
      <c r="F27" s="1025">
        <f t="shared" si="0"/>
        <v>0</v>
      </c>
      <c r="G27" s="1026"/>
      <c r="H27" s="1026"/>
      <c r="I27" s="1026"/>
      <c r="J27" s="1026"/>
      <c r="K27" s="1026"/>
      <c r="L27" s="1026"/>
      <c r="M27" s="1026"/>
      <c r="N27" s="1026"/>
    </row>
    <row r="28" spans="1:14" ht="15.95" customHeight="1" thickBot="1" x14ac:dyDescent="0.25">
      <c r="A28" s="4"/>
      <c r="B28" s="1027" t="s">
        <v>577</v>
      </c>
      <c r="C28" s="1044"/>
      <c r="D28" s="1045">
        <f>SUM(D23:D27)</f>
        <v>9000</v>
      </c>
      <c r="E28" s="1045">
        <f>SUM(E23:E27)</f>
        <v>0</v>
      </c>
      <c r="F28" s="1045">
        <f t="shared" si="0"/>
        <v>9000</v>
      </c>
      <c r="G28" s="1030"/>
      <c r="H28" s="1030"/>
      <c r="I28" s="1030"/>
      <c r="J28" s="1030"/>
      <c r="K28" s="1030"/>
      <c r="L28" s="1030"/>
      <c r="M28" s="1030"/>
      <c r="N28" s="1031"/>
    </row>
    <row r="29" spans="1:14" ht="15.95" customHeight="1" thickBot="1" x14ac:dyDescent="0.25">
      <c r="A29" s="4"/>
      <c r="B29" s="1054"/>
      <c r="C29" s="1055"/>
      <c r="D29" s="1047"/>
      <c r="E29" s="1047"/>
      <c r="F29" s="1047">
        <f t="shared" si="0"/>
        <v>0</v>
      </c>
      <c r="G29" s="1048"/>
      <c r="H29" s="1048"/>
      <c r="I29" s="1048"/>
      <c r="J29" s="1048"/>
      <c r="K29" s="1048"/>
      <c r="L29" s="1048"/>
      <c r="M29" s="1048"/>
      <c r="N29" s="1048"/>
    </row>
    <row r="30" spans="1:14" ht="15.95" customHeight="1" thickBot="1" x14ac:dyDescent="0.25">
      <c r="A30" s="4"/>
      <c r="B30" s="1027" t="s">
        <v>578</v>
      </c>
      <c r="C30" s="1028"/>
      <c r="D30" s="1029">
        <f>D13+D15+D20+D28</f>
        <v>743715</v>
      </c>
      <c r="E30" s="1029">
        <f>E13+E15+E20+E28</f>
        <v>17385</v>
      </c>
      <c r="F30" s="1029">
        <f>SUM(D30:E30)</f>
        <v>761100</v>
      </c>
      <c r="G30" s="1030"/>
      <c r="H30" s="1030"/>
      <c r="I30" s="1030"/>
      <c r="J30" s="1030"/>
      <c r="K30" s="1030"/>
      <c r="L30" s="1030"/>
      <c r="M30" s="1030"/>
      <c r="N30" s="1031"/>
    </row>
    <row r="31" spans="1:14" ht="15.95" customHeight="1" x14ac:dyDescent="0.2">
      <c r="A31" s="4"/>
      <c r="G31" s="4"/>
      <c r="H31" s="4"/>
      <c r="I31" s="4"/>
    </row>
    <row r="32" spans="1:14" x14ac:dyDescent="0.2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2">
      <c r="A33" s="4"/>
      <c r="B33" s="1010" t="s">
        <v>1404</v>
      </c>
      <c r="C33" s="1011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</sheetData>
  <sheetProtection selectLockedCells="1" selectUnlockedCells="1"/>
  <mergeCells count="10">
    <mergeCell ref="J7:K7"/>
    <mergeCell ref="L7:N7"/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J97"/>
  <sheetViews>
    <sheetView topLeftCell="C1" zoomScale="200" zoomScaleNormal="200" workbookViewId="0">
      <selection activeCell="F7" sqref="F7:J8"/>
    </sheetView>
  </sheetViews>
  <sheetFormatPr defaultColWidth="9.140625" defaultRowHeight="11.25" x14ac:dyDescent="0.2"/>
  <cols>
    <col min="1" max="1" width="4.85546875" style="92" customWidth="1"/>
    <col min="2" max="2" width="57.5703125" style="116" customWidth="1"/>
    <col min="3" max="3" width="8.7109375" style="86" customWidth="1"/>
    <col min="4" max="4" width="9.5703125" style="86" customWidth="1"/>
    <col min="5" max="5" width="8.28515625" style="86" customWidth="1"/>
    <col min="6" max="6" width="7.5703125" style="8" customWidth="1"/>
    <col min="7" max="7" width="6.7109375" style="8" customWidth="1"/>
    <col min="8" max="9" width="7.140625" style="8" customWidth="1"/>
    <col min="10" max="10" width="8" style="8" customWidth="1"/>
    <col min="11" max="16384" width="9.140625" style="8"/>
  </cols>
  <sheetData>
    <row r="1" spans="1:10" x14ac:dyDescent="0.2">
      <c r="B1" s="1787" t="s">
        <v>1389</v>
      </c>
      <c r="C1" s="1787"/>
      <c r="D1" s="1787"/>
      <c r="E1" s="1787"/>
    </row>
    <row r="2" spans="1:10" x14ac:dyDescent="0.2">
      <c r="B2" s="117"/>
    </row>
    <row r="3" spans="1:10" x14ac:dyDescent="0.2">
      <c r="A3" s="1791" t="s">
        <v>54</v>
      </c>
      <c r="B3" s="1791"/>
      <c r="C3" s="1791"/>
      <c r="D3" s="1791"/>
      <c r="E3" s="1791"/>
    </row>
    <row r="4" spans="1:10" ht="11.25" customHeight="1" x14ac:dyDescent="0.2">
      <c r="A4" s="1791" t="s">
        <v>1177</v>
      </c>
      <c r="B4" s="1791"/>
      <c r="C4" s="1791"/>
      <c r="D4" s="1791"/>
      <c r="E4" s="1791"/>
    </row>
    <row r="5" spans="1:10" x14ac:dyDescent="0.2">
      <c r="A5" s="1791" t="s">
        <v>1040</v>
      </c>
      <c r="B5" s="1791"/>
      <c r="C5" s="1791"/>
      <c r="D5" s="1791"/>
      <c r="E5" s="1791"/>
    </row>
    <row r="6" spans="1:10" ht="12.75" x14ac:dyDescent="0.2">
      <c r="B6" s="1792" t="s">
        <v>295</v>
      </c>
      <c r="C6" s="1793"/>
      <c r="D6" s="1793"/>
      <c r="E6" s="1793"/>
    </row>
    <row r="7" spans="1:10" ht="24" customHeight="1" x14ac:dyDescent="0.2">
      <c r="A7" s="1794" t="s">
        <v>76</v>
      </c>
      <c r="B7" s="1788" t="s">
        <v>85</v>
      </c>
      <c r="C7" s="1790" t="s">
        <v>1182</v>
      </c>
      <c r="D7" s="1790"/>
      <c r="E7" s="1790"/>
      <c r="F7" s="1736" t="s">
        <v>1401</v>
      </c>
      <c r="G7" s="1737"/>
      <c r="H7" s="1785" t="s">
        <v>1402</v>
      </c>
      <c r="I7" s="1786"/>
      <c r="J7" s="1786"/>
    </row>
    <row r="8" spans="1:10" ht="21" x14ac:dyDescent="0.2">
      <c r="A8" s="1794"/>
      <c r="B8" s="1789"/>
      <c r="C8" s="523" t="s">
        <v>62</v>
      </c>
      <c r="D8" s="523" t="s">
        <v>63</v>
      </c>
      <c r="E8" s="523" t="s">
        <v>64</v>
      </c>
      <c r="F8" s="948" t="s">
        <v>62</v>
      </c>
      <c r="G8" s="1056" t="s">
        <v>63</v>
      </c>
      <c r="H8" s="948" t="s">
        <v>62</v>
      </c>
      <c r="I8" s="948" t="s">
        <v>63</v>
      </c>
      <c r="J8" s="948" t="s">
        <v>64</v>
      </c>
    </row>
    <row r="9" spans="1:10" x14ac:dyDescent="0.2">
      <c r="A9" s="514" t="s">
        <v>470</v>
      </c>
      <c r="B9" s="525" t="s">
        <v>86</v>
      </c>
      <c r="C9" s="97"/>
      <c r="D9" s="97"/>
      <c r="E9" s="524"/>
      <c r="F9" s="522"/>
    </row>
    <row r="10" spans="1:10" ht="12" thickBot="1" x14ac:dyDescent="0.25">
      <c r="A10" s="514" t="s">
        <v>478</v>
      </c>
      <c r="B10" s="118" t="s">
        <v>87</v>
      </c>
      <c r="C10" s="177"/>
      <c r="D10" s="97"/>
      <c r="E10" s="305">
        <f>SUM(C10:D10)</f>
        <v>0</v>
      </c>
      <c r="F10" s="522"/>
    </row>
    <row r="11" spans="1:10" s="9" customFormat="1" ht="12" thickBot="1" x14ac:dyDescent="0.25">
      <c r="A11" s="514" t="s">
        <v>479</v>
      </c>
      <c r="B11" s="1076" t="s">
        <v>159</v>
      </c>
      <c r="C11" s="1009">
        <f>C12+C13+C14+C17+C15+C16</f>
        <v>455832</v>
      </c>
      <c r="D11" s="1009">
        <f t="shared" ref="D11:E11" si="0">D12+D13+D14+D17+D15+D16</f>
        <v>118245</v>
      </c>
      <c r="E11" s="1009">
        <f t="shared" si="0"/>
        <v>574077</v>
      </c>
      <c r="F11" s="1077"/>
      <c r="G11" s="1077"/>
      <c r="H11" s="1077"/>
      <c r="I11" s="1077"/>
      <c r="J11" s="1078"/>
    </row>
    <row r="12" spans="1:10" s="9" customFormat="1" x14ac:dyDescent="0.2">
      <c r="A12" s="514" t="s">
        <v>480</v>
      </c>
      <c r="B12" s="1073" t="s">
        <v>156</v>
      </c>
      <c r="C12" s="1074">
        <v>270962</v>
      </c>
      <c r="D12" s="1074"/>
      <c r="E12" s="1074">
        <f t="shared" ref="E12:E17" si="1">C12+D12</f>
        <v>270962</v>
      </c>
      <c r="F12" s="1075"/>
      <c r="G12" s="1075"/>
      <c r="H12" s="1075"/>
      <c r="I12" s="1075"/>
      <c r="J12" s="1075"/>
    </row>
    <row r="13" spans="1:10" s="9" customFormat="1" x14ac:dyDescent="0.2">
      <c r="A13" s="514" t="s">
        <v>481</v>
      </c>
      <c r="B13" s="1059" t="s">
        <v>157</v>
      </c>
      <c r="C13" s="1060">
        <v>83210</v>
      </c>
      <c r="D13" s="1060"/>
      <c r="E13" s="1060">
        <f t="shared" si="1"/>
        <v>83210</v>
      </c>
      <c r="F13" s="1058"/>
      <c r="G13" s="1058"/>
      <c r="H13" s="1058"/>
      <c r="I13" s="1058"/>
      <c r="J13" s="1058"/>
    </row>
    <row r="14" spans="1:10" s="9" customFormat="1" x14ac:dyDescent="0.2">
      <c r="A14" s="514" t="s">
        <v>482</v>
      </c>
      <c r="B14" s="1059" t="s">
        <v>158</v>
      </c>
      <c r="C14" s="1060">
        <v>0</v>
      </c>
      <c r="D14" s="1060">
        <v>0</v>
      </c>
      <c r="E14" s="1060">
        <f t="shared" si="1"/>
        <v>0</v>
      </c>
      <c r="F14" s="1058"/>
      <c r="G14" s="1058"/>
      <c r="H14" s="1058"/>
      <c r="I14" s="1058"/>
      <c r="J14" s="1058"/>
    </row>
    <row r="15" spans="1:10" s="9" customFormat="1" x14ac:dyDescent="0.2">
      <c r="A15" s="514" t="s">
        <v>483</v>
      </c>
      <c r="B15" s="1059" t="s">
        <v>1353</v>
      </c>
      <c r="C15" s="1060">
        <v>43329</v>
      </c>
      <c r="D15" s="1060">
        <v>118245</v>
      </c>
      <c r="E15" s="1060">
        <f t="shared" si="1"/>
        <v>161574</v>
      </c>
      <c r="F15" s="1058"/>
      <c r="G15" s="1058"/>
      <c r="H15" s="1058"/>
      <c r="I15" s="1058"/>
      <c r="J15" s="1058"/>
    </row>
    <row r="16" spans="1:10" s="9" customFormat="1" x14ac:dyDescent="0.2">
      <c r="A16" s="514" t="s">
        <v>484</v>
      </c>
      <c r="B16" s="1059" t="s">
        <v>1354</v>
      </c>
      <c r="C16" s="1060">
        <v>50266</v>
      </c>
      <c r="D16" s="1060"/>
      <c r="E16" s="1060">
        <f t="shared" si="1"/>
        <v>50266</v>
      </c>
      <c r="F16" s="1058"/>
      <c r="G16" s="1058"/>
      <c r="H16" s="1058"/>
      <c r="I16" s="1058"/>
      <c r="J16" s="1058"/>
    </row>
    <row r="17" spans="1:10" s="9" customFormat="1" x14ac:dyDescent="0.2">
      <c r="A17" s="514" t="s">
        <v>485</v>
      </c>
      <c r="B17" s="1059" t="s">
        <v>175</v>
      </c>
      <c r="C17" s="952">
        <v>8065</v>
      </c>
      <c r="D17" s="952"/>
      <c r="E17" s="952">
        <f t="shared" si="1"/>
        <v>8065</v>
      </c>
      <c r="F17" s="1058"/>
      <c r="G17" s="1058"/>
      <c r="H17" s="1058"/>
      <c r="I17" s="1058"/>
      <c r="J17" s="1058"/>
    </row>
    <row r="18" spans="1:10" s="9" customFormat="1" ht="12" thickBot="1" x14ac:dyDescent="0.25">
      <c r="A18" s="514" t="s">
        <v>519</v>
      </c>
      <c r="B18" s="1079" t="s">
        <v>160</v>
      </c>
      <c r="C18" s="1007">
        <v>0</v>
      </c>
      <c r="D18" s="1007"/>
      <c r="E18" s="1007">
        <v>0</v>
      </c>
      <c r="F18" s="1080"/>
      <c r="G18" s="1080"/>
      <c r="H18" s="1080"/>
      <c r="I18" s="1080"/>
      <c r="J18" s="1080"/>
    </row>
    <row r="19" spans="1:10" s="9" customFormat="1" ht="12" thickBot="1" x14ac:dyDescent="0.25">
      <c r="A19" s="514" t="s">
        <v>520</v>
      </c>
      <c r="B19" s="1076" t="s">
        <v>180</v>
      </c>
      <c r="C19" s="1081"/>
      <c r="D19" s="1081"/>
      <c r="E19" s="600">
        <f>C19+D19</f>
        <v>0</v>
      </c>
      <c r="F19" s="1077"/>
      <c r="G19" s="1077"/>
      <c r="H19" s="1077"/>
      <c r="I19" s="1077"/>
      <c r="J19" s="1078"/>
    </row>
    <row r="20" spans="1:10" s="9" customFormat="1" ht="12" thickBot="1" x14ac:dyDescent="0.25">
      <c r="A20" s="514" t="s">
        <v>521</v>
      </c>
      <c r="B20" s="1076" t="s">
        <v>275</v>
      </c>
      <c r="C20" s="600">
        <v>530</v>
      </c>
      <c r="D20" s="600">
        <v>2081</v>
      </c>
      <c r="E20" s="600">
        <f>C20+D20</f>
        <v>2611</v>
      </c>
      <c r="F20" s="1077"/>
      <c r="G20" s="1077"/>
      <c r="H20" s="1077"/>
      <c r="I20" s="1077"/>
      <c r="J20" s="1078"/>
    </row>
    <row r="21" spans="1:10" x14ac:dyDescent="0.2">
      <c r="A21" s="514" t="s">
        <v>522</v>
      </c>
      <c r="B21" s="1082"/>
      <c r="C21" s="1083"/>
      <c r="D21" s="1083"/>
      <c r="E21" s="1083"/>
      <c r="F21" s="1084"/>
      <c r="G21" s="1084"/>
      <c r="H21" s="1084"/>
      <c r="I21" s="1084"/>
      <c r="J21" s="1084"/>
    </row>
    <row r="22" spans="1:10" x14ac:dyDescent="0.2">
      <c r="A22" s="514" t="s">
        <v>523</v>
      </c>
      <c r="B22" s="1057" t="s">
        <v>17</v>
      </c>
      <c r="C22" s="1061"/>
      <c r="D22" s="1061"/>
      <c r="E22" s="1061"/>
      <c r="F22" s="1064"/>
      <c r="G22" s="1064"/>
      <c r="H22" s="1064"/>
      <c r="I22" s="1064"/>
      <c r="J22" s="1064"/>
    </row>
    <row r="23" spans="1:10" x14ac:dyDescent="0.2">
      <c r="A23" s="514" t="s">
        <v>524</v>
      </c>
      <c r="B23" s="963" t="s">
        <v>921</v>
      </c>
      <c r="C23" s="961">
        <f>C24</f>
        <v>0</v>
      </c>
      <c r="D23" s="961">
        <f t="shared" ref="D23" si="2">D24</f>
        <v>175</v>
      </c>
      <c r="E23" s="961">
        <f t="shared" ref="E23" si="3">E24</f>
        <v>175</v>
      </c>
      <c r="F23" s="1064"/>
      <c r="G23" s="1064"/>
      <c r="H23" s="1064"/>
      <c r="I23" s="1064"/>
      <c r="J23" s="1064"/>
    </row>
    <row r="24" spans="1:10" x14ac:dyDescent="0.2">
      <c r="A24" s="514" t="s">
        <v>525</v>
      </c>
      <c r="B24" s="953" t="s">
        <v>1094</v>
      </c>
      <c r="C24" s="957"/>
      <c r="D24" s="957">
        <v>175</v>
      </c>
      <c r="E24" s="957">
        <f>SUM(C24:D24)</f>
        <v>175</v>
      </c>
      <c r="F24" s="1064"/>
      <c r="G24" s="1064"/>
      <c r="H24" s="1064"/>
      <c r="I24" s="1064"/>
      <c r="J24" s="1064"/>
    </row>
    <row r="25" spans="1:10" x14ac:dyDescent="0.2">
      <c r="A25" s="514" t="s">
        <v>526</v>
      </c>
      <c r="B25" s="963" t="s">
        <v>1095</v>
      </c>
      <c r="C25" s="961">
        <f>C26</f>
        <v>0</v>
      </c>
      <c r="D25" s="961">
        <f t="shared" ref="D25" si="4">D26</f>
        <v>0</v>
      </c>
      <c r="E25" s="961">
        <f t="shared" ref="E25" si="5">E26</f>
        <v>0</v>
      </c>
      <c r="F25" s="1064"/>
      <c r="G25" s="1064"/>
      <c r="H25" s="1064"/>
      <c r="I25" s="1064"/>
      <c r="J25" s="1064"/>
    </row>
    <row r="26" spans="1:10" x14ac:dyDescent="0.2">
      <c r="A26" s="514" t="s">
        <v>528</v>
      </c>
      <c r="B26" s="953"/>
      <c r="C26" s="1063"/>
      <c r="D26" s="1063"/>
      <c r="E26" s="1063"/>
      <c r="F26" s="1064"/>
      <c r="G26" s="1064"/>
      <c r="H26" s="1064"/>
      <c r="I26" s="1064"/>
      <c r="J26" s="1064"/>
    </row>
    <row r="27" spans="1:10" x14ac:dyDescent="0.2">
      <c r="A27" s="514" t="s">
        <v>529</v>
      </c>
      <c r="B27" s="1059" t="s">
        <v>1100</v>
      </c>
      <c r="C27" s="961">
        <f>SUM(C28:C37)</f>
        <v>141068</v>
      </c>
      <c r="D27" s="961">
        <f>SUM(D28:D37)</f>
        <v>0</v>
      </c>
      <c r="E27" s="961">
        <f>SUM(E28:E37)</f>
        <v>141068</v>
      </c>
      <c r="F27" s="1064"/>
      <c r="G27" s="1064"/>
      <c r="H27" s="1064"/>
      <c r="I27" s="1064"/>
      <c r="J27" s="1064"/>
    </row>
    <row r="28" spans="1:10" x14ac:dyDescent="0.2">
      <c r="A28" s="514" t="s">
        <v>530</v>
      </c>
      <c r="B28" s="1062" t="s">
        <v>1178</v>
      </c>
      <c r="C28" s="957">
        <v>0</v>
      </c>
      <c r="D28" s="957"/>
      <c r="E28" s="957">
        <f>C28+D28</f>
        <v>0</v>
      </c>
      <c r="F28" s="1064"/>
      <c r="G28" s="1064"/>
      <c r="H28" s="1064"/>
      <c r="I28" s="1064"/>
      <c r="J28" s="1064"/>
    </row>
    <row r="29" spans="1:10" x14ac:dyDescent="0.2">
      <c r="A29" s="514" t="s">
        <v>531</v>
      </c>
      <c r="B29" s="1062" t="s">
        <v>1179</v>
      </c>
      <c r="C29" s="957">
        <v>1134</v>
      </c>
      <c r="D29" s="957"/>
      <c r="E29" s="957">
        <f>C29+D29</f>
        <v>1134</v>
      </c>
      <c r="F29" s="1064"/>
      <c r="G29" s="1064"/>
      <c r="H29" s="1064"/>
      <c r="I29" s="1064"/>
      <c r="J29" s="1064"/>
    </row>
    <row r="30" spans="1:10" x14ac:dyDescent="0.2">
      <c r="A30" s="514" t="s">
        <v>532</v>
      </c>
      <c r="B30" s="1062"/>
      <c r="C30" s="1063"/>
      <c r="D30" s="1063"/>
      <c r="E30" s="1063"/>
      <c r="F30" s="1064"/>
      <c r="G30" s="1064"/>
      <c r="H30" s="1064"/>
      <c r="I30" s="1064"/>
      <c r="J30" s="1064"/>
    </row>
    <row r="31" spans="1:10" x14ac:dyDescent="0.2">
      <c r="A31" s="514"/>
      <c r="B31" s="1062"/>
      <c r="C31" s="1063"/>
      <c r="D31" s="1063"/>
      <c r="E31" s="1063"/>
      <c r="F31" s="1064"/>
      <c r="G31" s="1064"/>
      <c r="H31" s="1064"/>
      <c r="I31" s="1064"/>
      <c r="J31" s="1064"/>
    </row>
    <row r="32" spans="1:10" x14ac:dyDescent="0.2">
      <c r="A32" s="514" t="s">
        <v>533</v>
      </c>
      <c r="B32" s="1062"/>
      <c r="C32" s="1063"/>
      <c r="D32" s="1063"/>
      <c r="E32" s="1063"/>
      <c r="F32" s="1064"/>
      <c r="G32" s="1064"/>
      <c r="H32" s="1064"/>
      <c r="I32" s="1064"/>
      <c r="J32" s="1064"/>
    </row>
    <row r="33" spans="1:10" s="626" customFormat="1" x14ac:dyDescent="0.2">
      <c r="A33" s="514" t="s">
        <v>534</v>
      </c>
      <c r="B33" s="1065" t="s">
        <v>1355</v>
      </c>
      <c r="C33" s="1066">
        <v>107033</v>
      </c>
      <c r="D33" s="1067"/>
      <c r="E33" s="1066">
        <f t="shared" ref="E33:E35" si="6">SUM(C33:D33)</f>
        <v>107033</v>
      </c>
      <c r="F33" s="1068"/>
      <c r="G33" s="1068"/>
      <c r="H33" s="1068"/>
      <c r="I33" s="1068"/>
      <c r="J33" s="1068"/>
    </row>
    <row r="34" spans="1:10" ht="14.25" customHeight="1" x14ac:dyDescent="0.2">
      <c r="A34" s="514" t="s">
        <v>535</v>
      </c>
      <c r="B34" s="1069" t="s">
        <v>1211</v>
      </c>
      <c r="C34" s="957">
        <v>12261</v>
      </c>
      <c r="D34" s="1063"/>
      <c r="E34" s="1066">
        <f t="shared" si="6"/>
        <v>12261</v>
      </c>
      <c r="F34" s="1064"/>
      <c r="G34" s="1064"/>
      <c r="H34" s="1064"/>
      <c r="I34" s="1064"/>
      <c r="J34" s="1064"/>
    </row>
    <row r="35" spans="1:10" ht="23.25" customHeight="1" x14ac:dyDescent="0.2">
      <c r="A35" s="915" t="s">
        <v>552</v>
      </c>
      <c r="B35" s="1065" t="s">
        <v>980</v>
      </c>
      <c r="C35" s="957">
        <v>20640</v>
      </c>
      <c r="D35" s="1063"/>
      <c r="E35" s="1066">
        <f t="shared" si="6"/>
        <v>20640</v>
      </c>
      <c r="F35" s="1064"/>
      <c r="G35" s="1064"/>
      <c r="H35" s="1064"/>
      <c r="I35" s="1064"/>
      <c r="J35" s="1064"/>
    </row>
    <row r="36" spans="1:10" ht="12" customHeight="1" x14ac:dyDescent="0.2">
      <c r="A36" s="915"/>
      <c r="B36" s="1065"/>
      <c r="C36" s="957"/>
      <c r="D36" s="1063"/>
      <c r="E36" s="1066"/>
      <c r="F36" s="1064"/>
      <c r="G36" s="1064"/>
      <c r="H36" s="1064"/>
      <c r="I36" s="1064"/>
      <c r="J36" s="1064"/>
    </row>
    <row r="37" spans="1:10" ht="11.25" customHeight="1" x14ac:dyDescent="0.2">
      <c r="A37" s="514" t="s">
        <v>553</v>
      </c>
      <c r="B37" s="1069"/>
      <c r="C37" s="1063"/>
      <c r="D37" s="1063"/>
      <c r="E37" s="1063"/>
      <c r="F37" s="1064"/>
      <c r="G37" s="1064"/>
      <c r="H37" s="1064"/>
      <c r="I37" s="1064"/>
      <c r="J37" s="1064"/>
    </row>
    <row r="38" spans="1:10" ht="11.25" customHeight="1" x14ac:dyDescent="0.2">
      <c r="A38" s="514" t="s">
        <v>554</v>
      </c>
      <c r="B38" s="963" t="s">
        <v>1096</v>
      </c>
      <c r="C38" s="961">
        <f>C39</f>
        <v>0</v>
      </c>
      <c r="D38" s="961">
        <f t="shared" ref="D38" si="7">D39</f>
        <v>2468</v>
      </c>
      <c r="E38" s="961">
        <f t="shared" ref="E38" si="8">E39</f>
        <v>2468</v>
      </c>
      <c r="F38" s="1064"/>
      <c r="G38" s="1064"/>
      <c r="H38" s="1064"/>
      <c r="I38" s="1064"/>
      <c r="J38" s="1064"/>
    </row>
    <row r="39" spans="1:10" ht="11.25" customHeight="1" x14ac:dyDescent="0.2">
      <c r="A39" s="514" t="s">
        <v>555</v>
      </c>
      <c r="B39" s="1070" t="s">
        <v>1021</v>
      </c>
      <c r="C39" s="1063"/>
      <c r="D39" s="957">
        <v>2468</v>
      </c>
      <c r="E39" s="957">
        <f>SUM(C39:D39)</f>
        <v>2468</v>
      </c>
      <c r="F39" s="1064"/>
      <c r="G39" s="1064"/>
      <c r="H39" s="1064"/>
      <c r="I39" s="1064"/>
      <c r="J39" s="1064"/>
    </row>
    <row r="40" spans="1:10" x14ac:dyDescent="0.2">
      <c r="A40" s="514" t="s">
        <v>556</v>
      </c>
      <c r="B40" s="1059" t="s">
        <v>71</v>
      </c>
      <c r="C40" s="961">
        <f>SUM(C41:C41)</f>
        <v>4630</v>
      </c>
      <c r="D40" s="961">
        <f>SUM(D41:D41)</f>
        <v>0</v>
      </c>
      <c r="E40" s="961">
        <f>SUM(E41:E41)</f>
        <v>4630</v>
      </c>
      <c r="F40" s="1064"/>
      <c r="G40" s="1064"/>
      <c r="H40" s="1064"/>
      <c r="I40" s="1064"/>
      <c r="J40" s="1064"/>
    </row>
    <row r="41" spans="1:10" ht="10.5" customHeight="1" thickBot="1" x14ac:dyDescent="0.25">
      <c r="A41" s="514" t="s">
        <v>557</v>
      </c>
      <c r="B41" s="971" t="s">
        <v>1125</v>
      </c>
      <c r="C41" s="1085">
        <v>4630</v>
      </c>
      <c r="D41" s="1085"/>
      <c r="E41" s="1085">
        <f t="shared" ref="E41" si="9">C41+D41</f>
        <v>4630</v>
      </c>
      <c r="F41" s="1086"/>
      <c r="G41" s="1086"/>
      <c r="H41" s="1086"/>
      <c r="I41" s="1086"/>
      <c r="J41" s="1086"/>
    </row>
    <row r="42" spans="1:10" ht="12" thickBot="1" x14ac:dyDescent="0.25">
      <c r="A42" s="514" t="s">
        <v>558</v>
      </c>
      <c r="B42" s="1008" t="s">
        <v>154</v>
      </c>
      <c r="C42" s="600">
        <f>C27+C40+C23+C25+C38</f>
        <v>145698</v>
      </c>
      <c r="D42" s="600">
        <f>D27+D40+D23+D25+D38</f>
        <v>2643</v>
      </c>
      <c r="E42" s="600">
        <f>E27+E40+E23+E25+E38</f>
        <v>148341</v>
      </c>
      <c r="F42" s="1089"/>
      <c r="G42" s="1089"/>
      <c r="H42" s="1089"/>
      <c r="I42" s="1089"/>
      <c r="J42" s="1090"/>
    </row>
    <row r="43" spans="1:10" x14ac:dyDescent="0.2">
      <c r="A43" s="514" t="s">
        <v>559</v>
      </c>
      <c r="B43" s="1087"/>
      <c r="C43" s="1088"/>
      <c r="D43" s="1088"/>
      <c r="E43" s="1088"/>
      <c r="F43" s="1084"/>
      <c r="G43" s="1084"/>
      <c r="H43" s="1084"/>
      <c r="I43" s="1084"/>
      <c r="J43" s="1084"/>
    </row>
    <row r="44" spans="1:10" x14ac:dyDescent="0.2">
      <c r="A44" s="514" t="s">
        <v>560</v>
      </c>
      <c r="B44" s="953" t="s">
        <v>922</v>
      </c>
      <c r="C44" s="1061"/>
      <c r="D44" s="1061"/>
      <c r="E44" s="1061"/>
      <c r="F44" s="1064"/>
      <c r="G44" s="1064"/>
      <c r="H44" s="1064"/>
      <c r="I44" s="1064"/>
      <c r="J44" s="1064"/>
    </row>
    <row r="45" spans="1:10" ht="12" thickBot="1" x14ac:dyDescent="0.25">
      <c r="A45" s="514" t="s">
        <v>612</v>
      </c>
      <c r="B45" s="971"/>
      <c r="C45" s="1091"/>
      <c r="D45" s="1092"/>
      <c r="E45" s="1092"/>
      <c r="F45" s="1086"/>
      <c r="G45" s="1086"/>
      <c r="H45" s="1086"/>
      <c r="I45" s="1086"/>
      <c r="J45" s="1086"/>
    </row>
    <row r="46" spans="1:10" ht="12" thickBot="1" x14ac:dyDescent="0.25">
      <c r="A46" s="514" t="s">
        <v>613</v>
      </c>
      <c r="B46" s="1008" t="s">
        <v>922</v>
      </c>
      <c r="C46" s="600">
        <f>SUM(C45:C45)</f>
        <v>0</v>
      </c>
      <c r="D46" s="600">
        <f>SUM(D45:D45)</f>
        <v>0</v>
      </c>
      <c r="E46" s="600">
        <f>SUM(E45:E45)</f>
        <v>0</v>
      </c>
      <c r="F46" s="1089"/>
      <c r="G46" s="1089"/>
      <c r="H46" s="1089"/>
      <c r="I46" s="1089"/>
      <c r="J46" s="1090"/>
    </row>
    <row r="47" spans="1:10" x14ac:dyDescent="0.2">
      <c r="A47" s="514" t="s">
        <v>614</v>
      </c>
      <c r="B47" s="1087"/>
      <c r="C47" s="1088"/>
      <c r="D47" s="1088"/>
      <c r="E47" s="1088"/>
      <c r="F47" s="1084"/>
      <c r="G47" s="1084"/>
      <c r="H47" s="1084"/>
      <c r="I47" s="1084"/>
      <c r="J47" s="1084"/>
    </row>
    <row r="48" spans="1:10" x14ac:dyDescent="0.2">
      <c r="A48" s="514" t="s">
        <v>615</v>
      </c>
      <c r="B48" s="964" t="s">
        <v>91</v>
      </c>
      <c r="C48" s="961">
        <f>C11+C18+IC19+C20+C27+C40+C46+C19+C25+C38+C23</f>
        <v>602060</v>
      </c>
      <c r="D48" s="961">
        <f>D11+D18+ID19+D20+D27+D40+D46+D19+D25+D38+D23</f>
        <v>122969</v>
      </c>
      <c r="E48" s="961">
        <f>E11+E18+IE19+E20+E27+E40+E46+E19+E25+E38+E23</f>
        <v>725029</v>
      </c>
      <c r="F48" s="1064"/>
      <c r="G48" s="1064"/>
      <c r="H48" s="1064"/>
      <c r="I48" s="1064"/>
      <c r="J48" s="1064"/>
    </row>
    <row r="49" spans="1:10" x14ac:dyDescent="0.2">
      <c r="A49" s="514" t="s">
        <v>112</v>
      </c>
      <c r="B49" s="964"/>
      <c r="C49" s="1061"/>
      <c r="D49" s="1061"/>
      <c r="E49" s="1061"/>
      <c r="F49" s="1064"/>
      <c r="G49" s="1064"/>
      <c r="H49" s="1064"/>
      <c r="I49" s="1064"/>
      <c r="J49" s="1064"/>
    </row>
    <row r="50" spans="1:10" x14ac:dyDescent="0.2">
      <c r="A50" s="514" t="s">
        <v>640</v>
      </c>
      <c r="B50" s="1071" t="s">
        <v>320</v>
      </c>
      <c r="C50" s="1061"/>
      <c r="D50" s="1061"/>
      <c r="E50" s="1061"/>
      <c r="F50" s="1064"/>
      <c r="G50" s="1064"/>
      <c r="H50" s="1064"/>
      <c r="I50" s="1064"/>
      <c r="J50" s="1064"/>
    </row>
    <row r="51" spans="1:10" x14ac:dyDescent="0.2">
      <c r="A51" s="514" t="s">
        <v>641</v>
      </c>
      <c r="B51" s="953"/>
      <c r="C51" s="1063"/>
      <c r="D51" s="1063"/>
      <c r="E51" s="1063"/>
      <c r="F51" s="1064"/>
      <c r="G51" s="1064"/>
      <c r="H51" s="1064"/>
      <c r="I51" s="1064"/>
      <c r="J51" s="1064"/>
    </row>
    <row r="52" spans="1:10" ht="12" thickBot="1" x14ac:dyDescent="0.25">
      <c r="A52" s="514" t="s">
        <v>115</v>
      </c>
      <c r="B52" s="974" t="s">
        <v>19</v>
      </c>
      <c r="C52" s="976">
        <f>SUM(C51)</f>
        <v>0</v>
      </c>
      <c r="D52" s="976">
        <f t="shared" ref="D52:E52" si="10">SUM(D51)</f>
        <v>0</v>
      </c>
      <c r="E52" s="976">
        <f t="shared" si="10"/>
        <v>0</v>
      </c>
      <c r="F52" s="1086"/>
      <c r="G52" s="1086"/>
      <c r="H52" s="1086"/>
      <c r="I52" s="1086"/>
      <c r="J52" s="1086"/>
    </row>
    <row r="53" spans="1:10" ht="12" thickBot="1" x14ac:dyDescent="0.25">
      <c r="A53" s="514" t="s">
        <v>116</v>
      </c>
      <c r="B53" s="1008" t="s">
        <v>654</v>
      </c>
      <c r="C53" s="600">
        <f>SUM(C52)</f>
        <v>0</v>
      </c>
      <c r="D53" s="600">
        <f>SUM(D52)</f>
        <v>0</v>
      </c>
      <c r="E53" s="600">
        <f>SUM(C53:D53)</f>
        <v>0</v>
      </c>
      <c r="F53" s="1089"/>
      <c r="G53" s="1089"/>
      <c r="H53" s="1089"/>
      <c r="I53" s="1089"/>
      <c r="J53" s="1090"/>
    </row>
    <row r="54" spans="1:10" x14ac:dyDescent="0.2">
      <c r="A54" s="514" t="s">
        <v>117</v>
      </c>
      <c r="B54" s="1087"/>
      <c r="C54" s="1088"/>
      <c r="D54" s="1088"/>
      <c r="E54" s="1088"/>
      <c r="F54" s="1084"/>
      <c r="G54" s="1084"/>
      <c r="H54" s="1084"/>
      <c r="I54" s="1084"/>
      <c r="J54" s="1084"/>
    </row>
    <row r="55" spans="1:10" x14ac:dyDescent="0.2">
      <c r="A55" s="514" t="s">
        <v>120</v>
      </c>
      <c r="B55" s="1071" t="s">
        <v>655</v>
      </c>
      <c r="C55" s="1061"/>
      <c r="D55" s="1061"/>
      <c r="E55" s="1061"/>
      <c r="F55" s="1064"/>
      <c r="G55" s="1064"/>
      <c r="H55" s="1064"/>
      <c r="I55" s="1064"/>
      <c r="J55" s="1064"/>
    </row>
    <row r="56" spans="1:10" x14ac:dyDescent="0.2">
      <c r="A56" s="514" t="s">
        <v>123</v>
      </c>
      <c r="B56" s="953" t="s">
        <v>161</v>
      </c>
      <c r="C56" s="1063"/>
      <c r="D56" s="957">
        <v>106</v>
      </c>
      <c r="E56" s="957">
        <f>SUM(C56:D56)</f>
        <v>106</v>
      </c>
      <c r="F56" s="1064"/>
      <c r="G56" s="1064"/>
      <c r="H56" s="1064"/>
      <c r="I56" s="1064"/>
      <c r="J56" s="1064"/>
    </row>
    <row r="57" spans="1:10" x14ac:dyDescent="0.2">
      <c r="A57" s="514" t="s">
        <v>124</v>
      </c>
      <c r="B57" s="953" t="s">
        <v>162</v>
      </c>
      <c r="C57" s="1063"/>
      <c r="D57" s="1063"/>
      <c r="E57" s="1063"/>
      <c r="F57" s="1064"/>
      <c r="G57" s="1064"/>
      <c r="H57" s="1064"/>
      <c r="I57" s="1064"/>
      <c r="J57" s="1064"/>
    </row>
    <row r="58" spans="1:10" ht="12" thickBot="1" x14ac:dyDescent="0.25">
      <c r="A58" s="514" t="s">
        <v>125</v>
      </c>
      <c r="B58" s="974" t="s">
        <v>19</v>
      </c>
      <c r="C58" s="976">
        <f>SUM(C56:C57)</f>
        <v>0</v>
      </c>
      <c r="D58" s="976">
        <f>SUM(D56:D57)</f>
        <v>106</v>
      </c>
      <c r="E58" s="976">
        <f>SUM(E56:E57)</f>
        <v>106</v>
      </c>
      <c r="F58" s="1086"/>
      <c r="G58" s="1086"/>
      <c r="H58" s="1086"/>
      <c r="I58" s="1086"/>
      <c r="J58" s="1086"/>
    </row>
    <row r="59" spans="1:10" ht="12" thickBot="1" x14ac:dyDescent="0.25">
      <c r="A59" s="514" t="s">
        <v>126</v>
      </c>
      <c r="B59" s="1008" t="s">
        <v>163</v>
      </c>
      <c r="C59" s="600">
        <f>C58</f>
        <v>0</v>
      </c>
      <c r="D59" s="600">
        <f>D58</f>
        <v>106</v>
      </c>
      <c r="E59" s="600">
        <f>E58</f>
        <v>106</v>
      </c>
      <c r="F59" s="1089"/>
      <c r="G59" s="1089"/>
      <c r="H59" s="1089"/>
      <c r="I59" s="1089"/>
      <c r="J59" s="1090"/>
    </row>
    <row r="60" spans="1:10" x14ac:dyDescent="0.2">
      <c r="A60" s="514" t="s">
        <v>129</v>
      </c>
      <c r="B60" s="1087"/>
      <c r="C60" s="1088"/>
      <c r="D60" s="1088"/>
      <c r="E60" s="1088"/>
      <c r="F60" s="1084"/>
      <c r="G60" s="1084"/>
      <c r="H60" s="1084"/>
      <c r="I60" s="1084"/>
      <c r="J60" s="1084"/>
    </row>
    <row r="61" spans="1:10" x14ac:dyDescent="0.2">
      <c r="A61" s="514" t="s">
        <v>132</v>
      </c>
      <c r="B61" s="1071" t="s">
        <v>1041</v>
      </c>
      <c r="C61" s="1061"/>
      <c r="D61" s="1061"/>
      <c r="E61" s="1061"/>
      <c r="F61" s="1064"/>
      <c r="G61" s="1064"/>
      <c r="H61" s="1064"/>
      <c r="I61" s="1064"/>
      <c r="J61" s="1064"/>
    </row>
    <row r="62" spans="1:10" x14ac:dyDescent="0.2">
      <c r="A62" s="514" t="s">
        <v>135</v>
      </c>
      <c r="B62" s="953" t="s">
        <v>161</v>
      </c>
      <c r="C62" s="957">
        <v>0</v>
      </c>
      <c r="D62" s="957">
        <v>0</v>
      </c>
      <c r="E62" s="957">
        <f>C62+D62</f>
        <v>0</v>
      </c>
      <c r="F62" s="1072"/>
      <c r="G62" s="1064"/>
      <c r="H62" s="1064"/>
      <c r="I62" s="1064"/>
      <c r="J62" s="1064"/>
    </row>
    <row r="63" spans="1:10" x14ac:dyDescent="0.2">
      <c r="A63" s="514" t="s">
        <v>136</v>
      </c>
      <c r="B63" s="964" t="s">
        <v>19</v>
      </c>
      <c r="C63" s="961">
        <f>C62</f>
        <v>0</v>
      </c>
      <c r="D63" s="961">
        <f t="shared" ref="D63:E63" si="11">D62</f>
        <v>0</v>
      </c>
      <c r="E63" s="961">
        <f t="shared" si="11"/>
        <v>0</v>
      </c>
      <c r="F63" s="1064"/>
      <c r="G63" s="1064"/>
      <c r="H63" s="1064"/>
      <c r="I63" s="1064"/>
      <c r="J63" s="1064"/>
    </row>
    <row r="64" spans="1:10" x14ac:dyDescent="0.2">
      <c r="A64" s="514" t="s">
        <v>139</v>
      </c>
      <c r="B64" s="953" t="s">
        <v>1042</v>
      </c>
      <c r="C64" s="961"/>
      <c r="D64" s="957">
        <v>0</v>
      </c>
      <c r="E64" s="957">
        <f>C64+D64</f>
        <v>0</v>
      </c>
      <c r="F64" s="1064"/>
      <c r="G64" s="1064"/>
      <c r="H64" s="1064"/>
      <c r="I64" s="1064"/>
      <c r="J64" s="1064"/>
    </row>
    <row r="65" spans="1:10" ht="12" thickBot="1" x14ac:dyDescent="0.25">
      <c r="A65" s="514" t="s">
        <v>140</v>
      </c>
      <c r="B65" s="974" t="s">
        <v>922</v>
      </c>
      <c r="C65" s="976">
        <f>C64</f>
        <v>0</v>
      </c>
      <c r="D65" s="976">
        <f t="shared" ref="D65:E65" si="12">D64</f>
        <v>0</v>
      </c>
      <c r="E65" s="976">
        <f t="shared" si="12"/>
        <v>0</v>
      </c>
      <c r="F65" s="1086"/>
      <c r="G65" s="1086"/>
      <c r="H65" s="1086"/>
      <c r="I65" s="1086"/>
      <c r="J65" s="1086"/>
    </row>
    <row r="66" spans="1:10" ht="12" thickBot="1" x14ac:dyDescent="0.25">
      <c r="A66" s="514" t="s">
        <v>141</v>
      </c>
      <c r="B66" s="1008" t="s">
        <v>1043</v>
      </c>
      <c r="C66" s="600">
        <f>C63+C65</f>
        <v>0</v>
      </c>
      <c r="D66" s="600">
        <f t="shared" ref="D66:E66" si="13">D63+D65</f>
        <v>0</v>
      </c>
      <c r="E66" s="600">
        <f t="shared" si="13"/>
        <v>0</v>
      </c>
      <c r="F66" s="1089"/>
      <c r="G66" s="1089"/>
      <c r="H66" s="1089"/>
      <c r="I66" s="1089"/>
      <c r="J66" s="1090"/>
    </row>
    <row r="67" spans="1:10" x14ac:dyDescent="0.2">
      <c r="A67" s="514" t="s">
        <v>142</v>
      </c>
      <c r="B67" s="1087"/>
      <c r="C67" s="1083"/>
      <c r="D67" s="1083"/>
      <c r="E67" s="1083"/>
      <c r="F67" s="1084"/>
      <c r="G67" s="1084"/>
      <c r="H67" s="1084"/>
      <c r="I67" s="1084"/>
      <c r="J67" s="1084"/>
    </row>
    <row r="68" spans="1:10" x14ac:dyDescent="0.2">
      <c r="A68" s="514" t="s">
        <v>143</v>
      </c>
      <c r="B68" s="1071" t="s">
        <v>93</v>
      </c>
      <c r="C68" s="1063"/>
      <c r="D68" s="1063"/>
      <c r="E68" s="1063"/>
      <c r="F68" s="1064"/>
      <c r="G68" s="1064"/>
      <c r="H68" s="1064"/>
      <c r="I68" s="1064"/>
      <c r="J68" s="1064"/>
    </row>
    <row r="69" spans="1:10" x14ac:dyDescent="0.2">
      <c r="A69" s="514" t="s">
        <v>145</v>
      </c>
      <c r="B69" s="964" t="s">
        <v>17</v>
      </c>
      <c r="C69" s="1063"/>
      <c r="D69" s="1063"/>
      <c r="E69" s="1063"/>
      <c r="F69" s="1064"/>
      <c r="G69" s="1064"/>
      <c r="H69" s="1064"/>
      <c r="I69" s="1064"/>
      <c r="J69" s="1064"/>
    </row>
    <row r="70" spans="1:10" x14ac:dyDescent="0.2">
      <c r="A70" s="514" t="s">
        <v>148</v>
      </c>
      <c r="B70" s="953" t="s">
        <v>92</v>
      </c>
      <c r="C70" s="957">
        <v>10000</v>
      </c>
      <c r="D70" s="957"/>
      <c r="E70" s="957">
        <f>SUM(C70:D70)</f>
        <v>10000</v>
      </c>
      <c r="F70" s="1064"/>
      <c r="G70" s="1064"/>
      <c r="H70" s="1064"/>
      <c r="I70" s="1064"/>
      <c r="J70" s="1064"/>
    </row>
    <row r="71" spans="1:10" x14ac:dyDescent="0.2">
      <c r="A71" s="514" t="s">
        <v>150</v>
      </c>
      <c r="B71" s="953" t="s">
        <v>292</v>
      </c>
      <c r="C71" s="957">
        <v>10000</v>
      </c>
      <c r="D71" s="957"/>
      <c r="E71" s="957">
        <f>SUM(C71:D71)</f>
        <v>10000</v>
      </c>
      <c r="F71" s="1064"/>
      <c r="G71" s="1064"/>
      <c r="H71" s="1064"/>
      <c r="I71" s="1064"/>
      <c r="J71" s="1064"/>
    </row>
    <row r="72" spans="1:10" x14ac:dyDescent="0.2">
      <c r="A72" s="514" t="s">
        <v>151</v>
      </c>
      <c r="B72" s="953" t="s">
        <v>293</v>
      </c>
      <c r="C72" s="957">
        <v>420</v>
      </c>
      <c r="D72" s="957"/>
      <c r="E72" s="957">
        <f>SUM(C72:D72)</f>
        <v>420</v>
      </c>
      <c r="F72" s="1064"/>
      <c r="G72" s="1064"/>
      <c r="H72" s="1064"/>
      <c r="I72" s="1064"/>
      <c r="J72" s="1064"/>
    </row>
    <row r="73" spans="1:10" x14ac:dyDescent="0.2">
      <c r="A73" s="514" t="s">
        <v>152</v>
      </c>
      <c r="B73" s="953" t="s">
        <v>162</v>
      </c>
      <c r="C73" s="957"/>
      <c r="D73" s="957"/>
      <c r="E73" s="957"/>
      <c r="F73" s="1064"/>
      <c r="G73" s="1064"/>
      <c r="H73" s="1064"/>
      <c r="I73" s="1064"/>
      <c r="J73" s="1064"/>
    </row>
    <row r="74" spans="1:10" x14ac:dyDescent="0.2">
      <c r="A74" s="514" t="s">
        <v>1008</v>
      </c>
      <c r="B74" s="953" t="s">
        <v>161</v>
      </c>
      <c r="C74" s="957"/>
      <c r="D74" s="957">
        <v>243</v>
      </c>
      <c r="E74" s="957">
        <f>SUM(C74:D74)</f>
        <v>243</v>
      </c>
      <c r="F74" s="1064"/>
      <c r="G74" s="1064"/>
      <c r="H74" s="1064"/>
      <c r="I74" s="1064"/>
      <c r="J74" s="1064"/>
    </row>
    <row r="75" spans="1:10" ht="12" thickBot="1" x14ac:dyDescent="0.25">
      <c r="A75" s="514" t="s">
        <v>1009</v>
      </c>
      <c r="B75" s="974" t="s">
        <v>19</v>
      </c>
      <c r="C75" s="976">
        <f>SUM(C70:C74)</f>
        <v>20420</v>
      </c>
      <c r="D75" s="976">
        <f>SUM(D70:D74)</f>
        <v>243</v>
      </c>
      <c r="E75" s="976">
        <f>SUM(E70:E74)</f>
        <v>20663</v>
      </c>
      <c r="F75" s="1086"/>
      <c r="G75" s="1086"/>
      <c r="H75" s="1086"/>
      <c r="I75" s="1086"/>
      <c r="J75" s="1086"/>
    </row>
    <row r="76" spans="1:10" ht="12" thickBot="1" x14ac:dyDescent="0.25">
      <c r="A76" s="514" t="s">
        <v>1097</v>
      </c>
      <c r="B76" s="1093" t="s">
        <v>94</v>
      </c>
      <c r="C76" s="600">
        <f>C75</f>
        <v>20420</v>
      </c>
      <c r="D76" s="600">
        <f>D75</f>
        <v>243</v>
      </c>
      <c r="E76" s="600">
        <f>E75</f>
        <v>20663</v>
      </c>
      <c r="F76" s="1089"/>
      <c r="G76" s="1089"/>
      <c r="H76" s="1089"/>
      <c r="I76" s="1089"/>
      <c r="J76" s="1090"/>
    </row>
    <row r="77" spans="1:10" s="9" customFormat="1" x14ac:dyDescent="0.2">
      <c r="A77" s="514" t="s">
        <v>1098</v>
      </c>
      <c r="B77" s="1087"/>
      <c r="C77" s="1088"/>
      <c r="D77" s="1088"/>
      <c r="E77" s="1088"/>
      <c r="F77" s="1075"/>
      <c r="G77" s="1075"/>
      <c r="H77" s="1075"/>
      <c r="I77" s="1075"/>
      <c r="J77" s="1075"/>
    </row>
    <row r="78" spans="1:10" s="9" customFormat="1" x14ac:dyDescent="0.2">
      <c r="A78" s="514" t="s">
        <v>1099</v>
      </c>
      <c r="B78" s="964" t="s">
        <v>18</v>
      </c>
      <c r="C78" s="961">
        <f>C42+C58+C75+C52+C63</f>
        <v>166118</v>
      </c>
      <c r="D78" s="961">
        <f>D42+D58+D75+D52+D63</f>
        <v>2992</v>
      </c>
      <c r="E78" s="961">
        <f>E42+E58+E75+E52+E63</f>
        <v>169110</v>
      </c>
      <c r="F78" s="1058"/>
      <c r="G78" s="1058"/>
      <c r="H78" s="1058"/>
      <c r="I78" s="1058"/>
      <c r="J78" s="1058"/>
    </row>
    <row r="79" spans="1:10" x14ac:dyDescent="0.2">
      <c r="A79" s="514" t="s">
        <v>1126</v>
      </c>
      <c r="B79" s="964" t="s">
        <v>95</v>
      </c>
      <c r="C79" s="961">
        <f>C46+C65</f>
        <v>0</v>
      </c>
      <c r="D79" s="961">
        <f>D46+D65</f>
        <v>0</v>
      </c>
      <c r="E79" s="961">
        <f>E46+E65</f>
        <v>0</v>
      </c>
      <c r="F79" s="1064"/>
      <c r="G79" s="1064"/>
      <c r="H79" s="1064"/>
      <c r="I79" s="1064"/>
      <c r="J79" s="1064"/>
    </row>
    <row r="80" spans="1:10" ht="12" thickBot="1" x14ac:dyDescent="0.25">
      <c r="A80" s="514" t="s">
        <v>1127</v>
      </c>
      <c r="B80" s="974"/>
      <c r="C80" s="1092"/>
      <c r="D80" s="1092"/>
      <c r="E80" s="1092"/>
      <c r="F80" s="1086"/>
      <c r="G80" s="1086"/>
      <c r="H80" s="1086"/>
      <c r="I80" s="1086"/>
      <c r="J80" s="1086"/>
    </row>
    <row r="81" spans="1:10" s="10" customFormat="1" ht="12" thickBot="1" x14ac:dyDescent="0.25">
      <c r="A81" s="514" t="s">
        <v>1356</v>
      </c>
      <c r="B81" s="1008" t="s">
        <v>96</v>
      </c>
      <c r="C81" s="600">
        <f>C48+C76+C59+C53+C66</f>
        <v>622480</v>
      </c>
      <c r="D81" s="600">
        <f>D48+D76+D59+D53+D66</f>
        <v>123318</v>
      </c>
      <c r="E81" s="600">
        <f>E48+E76+E59+E53+E66</f>
        <v>745798</v>
      </c>
      <c r="F81" s="1094"/>
      <c r="G81" s="1094"/>
      <c r="H81" s="1094"/>
      <c r="I81" s="1094"/>
      <c r="J81" s="980"/>
    </row>
    <row r="82" spans="1:10" s="10" customFormat="1" x14ac:dyDescent="0.2">
      <c r="A82" s="514"/>
      <c r="B82" s="85"/>
      <c r="C82" s="86"/>
      <c r="D82" s="369"/>
      <c r="E82" s="369"/>
      <c r="I82" s="176"/>
    </row>
    <row r="83" spans="1:10" x14ac:dyDescent="0.2">
      <c r="B83" s="85"/>
    </row>
    <row r="84" spans="1:10" x14ac:dyDescent="0.2">
      <c r="B84" s="85"/>
      <c r="G84" s="522"/>
    </row>
    <row r="85" spans="1:10" x14ac:dyDescent="0.2">
      <c r="B85" s="106"/>
      <c r="G85" s="522"/>
    </row>
    <row r="86" spans="1:10" x14ac:dyDescent="0.2">
      <c r="B86" s="106"/>
    </row>
    <row r="88" spans="1:10" x14ac:dyDescent="0.2">
      <c r="B88" s="106"/>
    </row>
    <row r="89" spans="1:10" x14ac:dyDescent="0.2">
      <c r="B89" s="106"/>
    </row>
    <row r="90" spans="1:10" x14ac:dyDescent="0.2">
      <c r="B90" s="106"/>
    </row>
    <row r="91" spans="1:10" x14ac:dyDescent="0.2">
      <c r="B91" s="106"/>
    </row>
    <row r="92" spans="1:10" x14ac:dyDescent="0.2">
      <c r="B92" s="106"/>
    </row>
    <row r="93" spans="1:10" x14ac:dyDescent="0.2">
      <c r="B93" s="85"/>
    </row>
    <row r="94" spans="1:10" x14ac:dyDescent="0.2">
      <c r="B94" s="106"/>
    </row>
    <row r="95" spans="1:10" x14ac:dyDescent="0.2">
      <c r="B95" s="106"/>
    </row>
    <row r="96" spans="1:10" x14ac:dyDescent="0.2">
      <c r="B96" s="106"/>
    </row>
    <row r="97" spans="2:2" x14ac:dyDescent="0.2">
      <c r="B97" s="106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7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11" customWidth="1"/>
    <col min="2" max="2" width="9.85546875" style="111" hidden="1" customWidth="1"/>
    <col min="3" max="3" width="11.7109375" style="111" hidden="1" customWidth="1"/>
    <col min="4" max="4" width="9.85546875" style="111" hidden="1" customWidth="1"/>
    <col min="5" max="5" width="15.85546875" style="115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769" t="s">
        <v>286</v>
      </c>
      <c r="B1" s="1769"/>
      <c r="C1" s="1769"/>
      <c r="D1" s="1769"/>
      <c r="E1" s="1769"/>
      <c r="F1" s="1769"/>
      <c r="G1" s="1769"/>
      <c r="H1" s="1769"/>
      <c r="I1" s="1769"/>
    </row>
    <row r="2" spans="1:256" x14ac:dyDescent="0.2">
      <c r="F2" s="1797"/>
      <c r="G2" s="1797"/>
      <c r="H2" s="1797"/>
      <c r="I2" s="1797"/>
    </row>
    <row r="4" spans="1:256" ht="30" customHeight="1" x14ac:dyDescent="0.2">
      <c r="A4" s="1770" t="s">
        <v>77</v>
      </c>
      <c r="B4" s="1770"/>
      <c r="C4" s="1770"/>
      <c r="D4" s="1770"/>
      <c r="E4" s="1770"/>
      <c r="F4" s="1771"/>
      <c r="G4" s="1771"/>
      <c r="H4" s="1771"/>
      <c r="I4" s="1771"/>
    </row>
    <row r="5" spans="1:256" ht="33" customHeight="1" x14ac:dyDescent="0.2">
      <c r="A5" s="1770" t="s">
        <v>975</v>
      </c>
      <c r="B5" s="1770"/>
      <c r="C5" s="1770"/>
      <c r="D5" s="1770"/>
      <c r="E5" s="1770"/>
      <c r="F5" s="1771"/>
      <c r="G5" s="1771"/>
      <c r="H5" s="1771"/>
      <c r="I5" s="1771"/>
    </row>
    <row r="7" spans="1:256" ht="13.5" thickBot="1" x14ac:dyDescent="0.25">
      <c r="E7" s="354" t="s">
        <v>20</v>
      </c>
      <c r="F7" s="545"/>
    </row>
    <row r="8" spans="1:256" ht="30.75" customHeight="1" thickBot="1" x14ac:dyDescent="0.25">
      <c r="A8" s="1772" t="s">
        <v>78</v>
      </c>
      <c r="B8" s="1774" t="s">
        <v>103</v>
      </c>
      <c r="C8" s="1775"/>
      <c r="D8" s="1775"/>
      <c r="E8" s="1775"/>
      <c r="F8" s="1798" t="s">
        <v>945</v>
      </c>
      <c r="G8" s="1799"/>
      <c r="H8" s="1799"/>
      <c r="I8" s="1800"/>
    </row>
    <row r="9" spans="1:256" ht="36.75" thickBot="1" x14ac:dyDescent="0.25">
      <c r="A9" s="1773"/>
      <c r="B9" s="171" t="s">
        <v>79</v>
      </c>
      <c r="C9" s="112" t="s">
        <v>80</v>
      </c>
      <c r="D9" s="112" t="s">
        <v>662</v>
      </c>
      <c r="E9" s="172" t="s">
        <v>81</v>
      </c>
      <c r="F9" s="171" t="s">
        <v>79</v>
      </c>
      <c r="G9" s="112" t="s">
        <v>80</v>
      </c>
      <c r="H9" s="112" t="s">
        <v>662</v>
      </c>
      <c r="I9" s="172" t="s">
        <v>81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366" t="s">
        <v>82</v>
      </c>
      <c r="B10" s="367"/>
      <c r="C10" s="367"/>
      <c r="D10" s="367"/>
      <c r="E10" s="367"/>
      <c r="F10" s="368"/>
      <c r="G10" s="368"/>
      <c r="H10" s="368"/>
      <c r="I10" s="368"/>
      <c r="J10" s="386"/>
    </row>
    <row r="11" spans="1:256" ht="12.75" x14ac:dyDescent="0.2">
      <c r="A11" s="361" t="s">
        <v>782</v>
      </c>
      <c r="B11" s="446"/>
      <c r="C11" s="446"/>
      <c r="D11" s="446"/>
      <c r="E11" s="446"/>
      <c r="F11" s="490"/>
      <c r="G11" s="490"/>
      <c r="H11" s="490"/>
      <c r="I11" s="490"/>
      <c r="J11" s="386"/>
    </row>
    <row r="12" spans="1:256" ht="36" x14ac:dyDescent="0.2">
      <c r="A12" s="443" t="s">
        <v>783</v>
      </c>
      <c r="B12" s="446">
        <v>4865</v>
      </c>
      <c r="C12" s="491">
        <v>18.690000000000001</v>
      </c>
      <c r="D12" s="446">
        <v>4580000</v>
      </c>
      <c r="E12" s="446">
        <f>C12*D12</f>
        <v>85600200</v>
      </c>
      <c r="F12" s="516" t="s">
        <v>946</v>
      </c>
      <c r="G12" s="356">
        <v>18.32</v>
      </c>
      <c r="H12" s="356">
        <v>4580000</v>
      </c>
      <c r="I12" s="357">
        <f>G12*H12</f>
        <v>83905600</v>
      </c>
      <c r="J12" s="386"/>
    </row>
    <row r="13" spans="1:256" ht="12.75" x14ac:dyDescent="0.2">
      <c r="A13" s="361" t="s">
        <v>784</v>
      </c>
      <c r="B13" s="446"/>
      <c r="C13" s="446"/>
      <c r="D13" s="446"/>
      <c r="E13" s="446"/>
      <c r="F13" s="403"/>
      <c r="G13" s="451"/>
      <c r="H13" s="451"/>
      <c r="I13" s="403"/>
      <c r="J13" s="386"/>
    </row>
    <row r="14" spans="1:256" ht="12.75" x14ac:dyDescent="0.2">
      <c r="A14" s="443" t="s">
        <v>785</v>
      </c>
      <c r="B14" s="446"/>
      <c r="C14" s="455"/>
      <c r="D14" s="446" t="s">
        <v>287</v>
      </c>
      <c r="E14" s="446">
        <v>8328800</v>
      </c>
      <c r="F14" s="403"/>
      <c r="G14" s="451"/>
      <c r="H14" s="356" t="s">
        <v>287</v>
      </c>
      <c r="I14" s="357">
        <v>8329050</v>
      </c>
      <c r="J14" s="386"/>
    </row>
    <row r="15" spans="1:256" ht="12.75" x14ac:dyDescent="0.2">
      <c r="A15" s="443" t="s">
        <v>786</v>
      </c>
      <c r="B15" s="358"/>
      <c r="C15" s="359"/>
      <c r="D15" s="358"/>
      <c r="E15" s="358"/>
      <c r="F15" s="357"/>
      <c r="G15" s="356"/>
      <c r="H15" s="356"/>
      <c r="I15" s="357">
        <v>-8329050</v>
      </c>
      <c r="J15" s="386"/>
    </row>
    <row r="16" spans="1:256" ht="24" x14ac:dyDescent="0.2">
      <c r="A16" s="443" t="s">
        <v>787</v>
      </c>
      <c r="B16" s="358"/>
      <c r="C16" s="359"/>
      <c r="D16" s="358"/>
      <c r="E16" s="358"/>
      <c r="F16" s="357"/>
      <c r="G16" s="356"/>
      <c r="H16" s="356"/>
      <c r="I16" s="357">
        <f>I14+I15</f>
        <v>0</v>
      </c>
      <c r="J16" s="386"/>
    </row>
    <row r="17" spans="1:10" ht="12.75" x14ac:dyDescent="0.2">
      <c r="A17" s="361" t="s">
        <v>788</v>
      </c>
      <c r="B17" s="446"/>
      <c r="C17" s="446"/>
      <c r="D17" s="494" t="s">
        <v>288</v>
      </c>
      <c r="E17" s="446">
        <v>18272000</v>
      </c>
      <c r="F17" s="403"/>
      <c r="G17" s="451"/>
      <c r="H17" s="356" t="s">
        <v>289</v>
      </c>
      <c r="I17" s="357">
        <v>18304000</v>
      </c>
      <c r="J17" s="386"/>
    </row>
    <row r="18" spans="1:10" ht="12.75" x14ac:dyDescent="0.2">
      <c r="A18" s="361" t="s">
        <v>786</v>
      </c>
      <c r="B18" s="358"/>
      <c r="C18" s="358"/>
      <c r="D18" s="445"/>
      <c r="E18" s="358"/>
      <c r="F18" s="357"/>
      <c r="G18" s="356"/>
      <c r="H18" s="356"/>
      <c r="I18" s="357">
        <v>-18304000</v>
      </c>
      <c r="J18" s="386"/>
    </row>
    <row r="19" spans="1:10" ht="12.75" x14ac:dyDescent="0.2">
      <c r="A19" s="361" t="s">
        <v>789</v>
      </c>
      <c r="B19" s="358"/>
      <c r="C19" s="358"/>
      <c r="D19" s="445"/>
      <c r="E19" s="358"/>
      <c r="F19" s="357"/>
      <c r="G19" s="356"/>
      <c r="H19" s="356"/>
      <c r="I19" s="357">
        <f>I17+I18</f>
        <v>0</v>
      </c>
      <c r="J19" s="386"/>
    </row>
    <row r="20" spans="1:10" ht="12.75" x14ac:dyDescent="0.2">
      <c r="A20" s="361" t="s">
        <v>790</v>
      </c>
      <c r="B20" s="446"/>
      <c r="C20" s="446" t="s">
        <v>791</v>
      </c>
      <c r="D20" s="447" t="s">
        <v>663</v>
      </c>
      <c r="E20" s="446">
        <v>1355022</v>
      </c>
      <c r="F20" s="403"/>
      <c r="G20" s="446"/>
      <c r="H20" s="448" t="s">
        <v>663</v>
      </c>
      <c r="I20" s="357">
        <v>1355022</v>
      </c>
      <c r="J20" s="386"/>
    </row>
    <row r="21" spans="1:10" ht="12.75" x14ac:dyDescent="0.2">
      <c r="A21" s="361" t="s">
        <v>792</v>
      </c>
      <c r="B21" s="358"/>
      <c r="C21" s="358"/>
      <c r="D21" s="448"/>
      <c r="E21" s="358"/>
      <c r="F21" s="357"/>
      <c r="G21" s="358"/>
      <c r="H21" s="448"/>
      <c r="I21" s="357">
        <v>-1355022</v>
      </c>
      <c r="J21" s="386"/>
    </row>
    <row r="22" spans="1:10" ht="12.75" x14ac:dyDescent="0.2">
      <c r="A22" s="361" t="s">
        <v>793</v>
      </c>
      <c r="B22" s="358"/>
      <c r="C22" s="358"/>
      <c r="D22" s="448"/>
      <c r="E22" s="358"/>
      <c r="F22" s="357"/>
      <c r="G22" s="358"/>
      <c r="H22" s="448"/>
      <c r="I22" s="357">
        <f>I20+I21</f>
        <v>0</v>
      </c>
      <c r="J22" s="386"/>
    </row>
    <row r="23" spans="1:10" ht="12.75" x14ac:dyDescent="0.2">
      <c r="A23" s="361" t="s">
        <v>794</v>
      </c>
      <c r="B23" s="446"/>
      <c r="C23" s="455"/>
      <c r="D23" s="494" t="s">
        <v>664</v>
      </c>
      <c r="E23" s="446">
        <v>6369620</v>
      </c>
      <c r="F23" s="403"/>
      <c r="G23" s="451"/>
      <c r="H23" s="445" t="s">
        <v>664</v>
      </c>
      <c r="I23" s="357">
        <v>6369620</v>
      </c>
      <c r="J23" s="386"/>
    </row>
    <row r="24" spans="1:10" ht="12.75" x14ac:dyDescent="0.2">
      <c r="A24" s="361" t="s">
        <v>792</v>
      </c>
      <c r="B24" s="358"/>
      <c r="C24" s="359"/>
      <c r="D24" s="445"/>
      <c r="E24" s="358"/>
      <c r="F24" s="357"/>
      <c r="G24" s="356"/>
      <c r="H24" s="445"/>
      <c r="I24" s="357">
        <v>-6369620</v>
      </c>
      <c r="J24" s="386"/>
    </row>
    <row r="25" spans="1:10" ht="12.75" x14ac:dyDescent="0.2">
      <c r="A25" s="361" t="s">
        <v>795</v>
      </c>
      <c r="B25" s="358"/>
      <c r="C25" s="359"/>
      <c r="D25" s="445"/>
      <c r="E25" s="358"/>
      <c r="F25" s="357"/>
      <c r="G25" s="356"/>
      <c r="H25" s="445"/>
      <c r="I25" s="357">
        <f>I23+I24</f>
        <v>0</v>
      </c>
      <c r="J25" s="386"/>
    </row>
    <row r="26" spans="1:10" ht="12.75" x14ac:dyDescent="0.2">
      <c r="A26" s="361" t="s">
        <v>796</v>
      </c>
      <c r="B26" s="446">
        <v>4865</v>
      </c>
      <c r="C26" s="446"/>
      <c r="D26" s="446">
        <v>2700</v>
      </c>
      <c r="E26" s="446">
        <f>B26*D26</f>
        <v>13135500</v>
      </c>
      <c r="F26" s="357">
        <v>4705</v>
      </c>
      <c r="G26" s="451"/>
      <c r="H26" s="358">
        <v>2700</v>
      </c>
      <c r="I26" s="357">
        <f>F26*H26</f>
        <v>12703500</v>
      </c>
      <c r="J26" s="386"/>
    </row>
    <row r="27" spans="1:10" ht="12.75" x14ac:dyDescent="0.2">
      <c r="A27" s="361" t="s">
        <v>797</v>
      </c>
      <c r="B27" s="358"/>
      <c r="C27" s="358"/>
      <c r="D27" s="358"/>
      <c r="E27" s="358">
        <v>-13135500</v>
      </c>
      <c r="F27" s="357"/>
      <c r="G27" s="356"/>
      <c r="H27" s="356"/>
      <c r="I27" s="357">
        <v>-12703500</v>
      </c>
      <c r="J27" s="386"/>
    </row>
    <row r="28" spans="1:10" ht="12.75" x14ac:dyDescent="0.2">
      <c r="A28" s="361" t="s">
        <v>798</v>
      </c>
      <c r="B28" s="358"/>
      <c r="C28" s="358"/>
      <c r="D28" s="358"/>
      <c r="E28" s="358">
        <f>E26+E27</f>
        <v>0</v>
      </c>
      <c r="F28" s="357"/>
      <c r="G28" s="356"/>
      <c r="H28" s="356"/>
      <c r="I28" s="357">
        <f>I26+I27</f>
        <v>0</v>
      </c>
      <c r="J28" s="386"/>
    </row>
    <row r="29" spans="1:10" ht="12.75" x14ac:dyDescent="0.2">
      <c r="A29" s="361" t="s">
        <v>799</v>
      </c>
      <c r="B29" s="446">
        <v>10</v>
      </c>
      <c r="C29" s="446"/>
      <c r="D29" s="446" t="s">
        <v>290</v>
      </c>
      <c r="E29" s="449">
        <v>25500</v>
      </c>
      <c r="F29" s="546">
        <v>21</v>
      </c>
      <c r="G29" s="451"/>
      <c r="H29" s="358" t="s">
        <v>290</v>
      </c>
      <c r="I29" s="546">
        <v>53550</v>
      </c>
      <c r="J29" s="386"/>
    </row>
    <row r="30" spans="1:10" ht="12.75" x14ac:dyDescent="0.2">
      <c r="A30" s="361" t="s">
        <v>800</v>
      </c>
      <c r="B30" s="358"/>
      <c r="C30" s="358"/>
      <c r="D30" s="358"/>
      <c r="E30" s="358">
        <v>-25500</v>
      </c>
      <c r="F30" s="357"/>
      <c r="G30" s="356"/>
      <c r="H30" s="356"/>
      <c r="I30" s="546">
        <v>-53550</v>
      </c>
      <c r="J30" s="386"/>
    </row>
    <row r="31" spans="1:10" ht="12.75" x14ac:dyDescent="0.2">
      <c r="A31" s="361" t="s">
        <v>801</v>
      </c>
      <c r="B31" s="446"/>
      <c r="C31" s="446"/>
      <c r="D31" s="446"/>
      <c r="E31" s="449">
        <v>0</v>
      </c>
      <c r="F31" s="403"/>
      <c r="G31" s="451"/>
      <c r="H31" s="451"/>
      <c r="I31" s="546">
        <f>I29+I30</f>
        <v>0</v>
      </c>
      <c r="J31" s="386"/>
    </row>
    <row r="32" spans="1:10" ht="12.75" x14ac:dyDescent="0.2">
      <c r="A32" s="493" t="s">
        <v>901</v>
      </c>
      <c r="B32" s="446"/>
      <c r="C32" s="446">
        <v>487729000</v>
      </c>
      <c r="D32" s="455">
        <v>1.55</v>
      </c>
      <c r="E32" s="446">
        <f>C32*D32</f>
        <v>755979950</v>
      </c>
      <c r="F32" s="403"/>
      <c r="G32" s="357">
        <v>540752027</v>
      </c>
      <c r="H32" s="359">
        <v>1</v>
      </c>
      <c r="I32" s="357">
        <f>G32*H32</f>
        <v>540752027</v>
      </c>
      <c r="J32" s="386"/>
    </row>
    <row r="33" spans="1:18" ht="12.75" x14ac:dyDescent="0.2">
      <c r="A33" s="361" t="s">
        <v>797</v>
      </c>
      <c r="B33" s="358"/>
      <c r="C33" s="358"/>
      <c r="D33" s="362"/>
      <c r="E33" s="358">
        <v>-98054262</v>
      </c>
      <c r="F33" s="357"/>
      <c r="G33" s="356"/>
      <c r="H33" s="356"/>
      <c r="I33" s="546">
        <v>-76318159</v>
      </c>
      <c r="J33" s="386"/>
    </row>
    <row r="34" spans="1:18" ht="12.75" x14ac:dyDescent="0.2">
      <c r="A34" s="361" t="s">
        <v>803</v>
      </c>
      <c r="B34" s="446"/>
      <c r="C34" s="446"/>
      <c r="D34" s="460"/>
      <c r="E34" s="446">
        <f>E32+E33</f>
        <v>657925688</v>
      </c>
      <c r="F34" s="403"/>
      <c r="G34" s="451"/>
      <c r="H34" s="451"/>
      <c r="I34" s="546">
        <f>I32+I33</f>
        <v>464433868</v>
      </c>
      <c r="J34" s="386"/>
    </row>
    <row r="35" spans="1:18" ht="12.75" x14ac:dyDescent="0.2">
      <c r="A35" s="450" t="s">
        <v>947</v>
      </c>
      <c r="B35" s="446"/>
      <c r="C35" s="446"/>
      <c r="D35" s="446"/>
      <c r="E35" s="446">
        <v>0</v>
      </c>
      <c r="F35" s="403"/>
      <c r="G35" s="451"/>
      <c r="H35" s="451"/>
      <c r="I35" s="357">
        <v>0</v>
      </c>
      <c r="J35" s="386"/>
      <c r="K35" s="547">
        <f>I12+I16+I19+I25+I28+I31+I34+I35</f>
        <v>548339468</v>
      </c>
      <c r="L35" s="6" t="s">
        <v>874</v>
      </c>
    </row>
    <row r="36" spans="1:18" ht="24" x14ac:dyDescent="0.2">
      <c r="A36" s="443" t="s">
        <v>948</v>
      </c>
      <c r="B36" s="446"/>
      <c r="C36" s="446"/>
      <c r="D36" s="446"/>
      <c r="E36" s="446"/>
      <c r="F36" s="403"/>
      <c r="G36" s="451"/>
      <c r="H36" s="451"/>
      <c r="I36" s="357">
        <v>0</v>
      </c>
      <c r="J36" s="386"/>
      <c r="K36" s="452"/>
    </row>
    <row r="37" spans="1:18" ht="12.75" x14ac:dyDescent="0.2">
      <c r="A37" s="450"/>
      <c r="B37" s="446"/>
      <c r="C37" s="446"/>
      <c r="D37" s="446"/>
      <c r="E37" s="446"/>
      <c r="F37" s="403"/>
      <c r="G37" s="451"/>
      <c r="H37" s="451"/>
      <c r="I37" s="403"/>
      <c r="J37" s="386"/>
      <c r="K37" s="452"/>
    </row>
    <row r="38" spans="1:18" ht="12.75" x14ac:dyDescent="0.2">
      <c r="A38" s="453" t="s">
        <v>83</v>
      </c>
      <c r="B38" s="446"/>
      <c r="C38" s="446"/>
      <c r="D38" s="446"/>
      <c r="E38" s="446"/>
      <c r="F38" s="403"/>
      <c r="G38" s="451"/>
      <c r="H38" s="451"/>
      <c r="I38" s="403"/>
      <c r="J38" s="386"/>
    </row>
    <row r="39" spans="1:18" ht="24" x14ac:dyDescent="0.2">
      <c r="A39" s="443" t="s">
        <v>805</v>
      </c>
      <c r="B39" s="446"/>
      <c r="C39" s="446"/>
      <c r="D39" s="446"/>
      <c r="E39" s="446"/>
      <c r="F39" s="403"/>
      <c r="G39" s="451"/>
      <c r="H39" s="451"/>
      <c r="I39" s="403"/>
      <c r="J39" s="386"/>
    </row>
    <row r="40" spans="1:18" ht="12.75" x14ac:dyDescent="0.2">
      <c r="A40" s="443" t="s">
        <v>806</v>
      </c>
      <c r="B40" s="446"/>
      <c r="C40" s="455">
        <v>13.1</v>
      </c>
      <c r="D40" s="446">
        <v>4152000</v>
      </c>
      <c r="E40" s="446">
        <f>C40*D40*8/12</f>
        <v>36260800</v>
      </c>
      <c r="F40" s="548" t="s">
        <v>976</v>
      </c>
      <c r="G40" s="549">
        <v>12.5</v>
      </c>
      <c r="H40" s="541">
        <v>4419000</v>
      </c>
      <c r="I40" s="546">
        <f>G40*8/12*4419000</f>
        <v>36825000</v>
      </c>
      <c r="J40" s="386"/>
    </row>
    <row r="41" spans="1:18" ht="12.75" x14ac:dyDescent="0.2">
      <c r="A41" s="443" t="s">
        <v>807</v>
      </c>
      <c r="B41" s="446"/>
      <c r="C41" s="455">
        <v>13.1</v>
      </c>
      <c r="D41" s="456">
        <v>4152000</v>
      </c>
      <c r="E41" s="446">
        <f>C41*D41*4/12</f>
        <v>18130400</v>
      </c>
      <c r="F41" s="548" t="s">
        <v>976</v>
      </c>
      <c r="G41" s="550">
        <v>12.5</v>
      </c>
      <c r="H41" s="541">
        <v>4419000</v>
      </c>
      <c r="I41" s="546">
        <f>G41*4/12*H41</f>
        <v>18412500</v>
      </c>
      <c r="J41" s="386"/>
    </row>
    <row r="42" spans="1:18" ht="24" x14ac:dyDescent="0.2">
      <c r="A42" s="443" t="s">
        <v>808</v>
      </c>
      <c r="B42" s="446"/>
      <c r="C42" s="446">
        <v>10</v>
      </c>
      <c r="D42" s="446">
        <v>1800000</v>
      </c>
      <c r="E42" s="449">
        <f>C42*D42*8/12</f>
        <v>12000000</v>
      </c>
      <c r="F42" s="492"/>
      <c r="G42" s="454">
        <v>9</v>
      </c>
      <c r="H42" s="541">
        <v>2205000</v>
      </c>
      <c r="I42" s="357">
        <f>G42*H42*8/12</f>
        <v>13230000</v>
      </c>
      <c r="J42" s="386"/>
    </row>
    <row r="43" spans="1:18" ht="24" x14ac:dyDescent="0.2">
      <c r="A43" s="443" t="s">
        <v>902</v>
      </c>
      <c r="B43" s="446"/>
      <c r="C43" s="446"/>
      <c r="D43" s="446"/>
      <c r="E43" s="449"/>
      <c r="F43" s="403"/>
      <c r="G43" s="454">
        <v>0</v>
      </c>
      <c r="H43" s="541">
        <v>4419000</v>
      </c>
      <c r="I43" s="357">
        <f>G43*H43*8/12</f>
        <v>0</v>
      </c>
      <c r="J43" s="386"/>
    </row>
    <row r="44" spans="1:18" ht="24" x14ac:dyDescent="0.2">
      <c r="A44" s="443" t="s">
        <v>810</v>
      </c>
      <c r="B44" s="446"/>
      <c r="C44" s="446">
        <v>10</v>
      </c>
      <c r="D44" s="446">
        <v>1800000</v>
      </c>
      <c r="E44" s="446">
        <f>C44*D44*4/12</f>
        <v>6000000</v>
      </c>
      <c r="F44" s="403"/>
      <c r="G44" s="454">
        <v>9</v>
      </c>
      <c r="H44" s="541">
        <v>2205000</v>
      </c>
      <c r="I44" s="357">
        <f>G44*H44*4/12</f>
        <v>6615000</v>
      </c>
      <c r="J44" s="387"/>
    </row>
    <row r="45" spans="1:18" ht="39" x14ac:dyDescent="0.2">
      <c r="A45" s="443" t="s">
        <v>903</v>
      </c>
      <c r="B45" s="446"/>
      <c r="C45" s="446"/>
      <c r="D45" s="446"/>
      <c r="E45" s="446"/>
      <c r="F45" s="403"/>
      <c r="G45" s="454">
        <v>0</v>
      </c>
      <c r="H45" s="541">
        <v>4419000</v>
      </c>
      <c r="I45" s="357">
        <f>G45*H45*4/12</f>
        <v>0</v>
      </c>
      <c r="J45" s="387"/>
      <c r="K45" s="526" t="s">
        <v>875</v>
      </c>
      <c r="L45" s="452">
        <f>I12+I14+I17+I20+I23+I26+I29+I32</f>
        <v>671772369</v>
      </c>
      <c r="N45" s="527" t="s">
        <v>977</v>
      </c>
      <c r="O45" s="452">
        <v>123432901</v>
      </c>
      <c r="P45" s="452">
        <f>I15+I18+I21+I24+I27+I30</f>
        <v>-47114742</v>
      </c>
      <c r="Q45" s="452">
        <f>O45+P45</f>
        <v>76318159</v>
      </c>
      <c r="R45" s="527" t="s">
        <v>876</v>
      </c>
    </row>
    <row r="46" spans="1:18" ht="12.75" x14ac:dyDescent="0.2">
      <c r="A46" s="361" t="s">
        <v>813</v>
      </c>
      <c r="B46" s="446"/>
      <c r="C46" s="446"/>
      <c r="D46" s="446"/>
      <c r="E46" s="446"/>
      <c r="F46" s="403"/>
      <c r="G46" s="451"/>
      <c r="H46" s="451"/>
      <c r="I46" s="403"/>
      <c r="J46" s="386"/>
    </row>
    <row r="47" spans="1:18" ht="24" x14ac:dyDescent="0.2">
      <c r="A47" s="443" t="s">
        <v>904</v>
      </c>
      <c r="B47" s="446"/>
      <c r="C47" s="446">
        <v>142</v>
      </c>
      <c r="D47" s="446">
        <v>70000</v>
      </c>
      <c r="E47" s="446">
        <f>C47*D47*8/12</f>
        <v>6626666.666666667</v>
      </c>
      <c r="F47" s="516"/>
      <c r="G47" s="546">
        <v>138</v>
      </c>
      <c r="H47" s="358">
        <v>81700</v>
      </c>
      <c r="I47" s="546">
        <f>G47*H47*8/12</f>
        <v>7516400</v>
      </c>
      <c r="J47" s="386"/>
    </row>
    <row r="48" spans="1:18" ht="24" x14ac:dyDescent="0.2">
      <c r="A48" s="443" t="s">
        <v>905</v>
      </c>
      <c r="B48" s="446"/>
      <c r="C48" s="446"/>
      <c r="D48" s="446"/>
      <c r="E48" s="446"/>
      <c r="F48" s="516"/>
      <c r="G48" s="357">
        <v>0</v>
      </c>
      <c r="H48" s="358">
        <v>80000</v>
      </c>
      <c r="I48" s="357">
        <v>0</v>
      </c>
      <c r="J48" s="386"/>
    </row>
    <row r="49" spans="1:12" ht="24" x14ac:dyDescent="0.2">
      <c r="A49" s="443" t="s">
        <v>861</v>
      </c>
      <c r="B49" s="446"/>
      <c r="C49" s="446">
        <v>142</v>
      </c>
      <c r="D49" s="446">
        <v>70000</v>
      </c>
      <c r="E49" s="446">
        <f>C49*D49*4/12</f>
        <v>3313333.3333333335</v>
      </c>
      <c r="F49" s="492"/>
      <c r="G49" s="357">
        <v>138</v>
      </c>
      <c r="H49" s="358">
        <v>81700</v>
      </c>
      <c r="I49" s="546">
        <f>G49*H49*4/12</f>
        <v>3758200</v>
      </c>
      <c r="J49" s="386"/>
    </row>
    <row r="50" spans="1:12" ht="24" x14ac:dyDescent="0.2">
      <c r="A50" s="443" t="s">
        <v>906</v>
      </c>
      <c r="B50" s="446"/>
      <c r="C50" s="446"/>
      <c r="D50" s="446"/>
      <c r="E50" s="446"/>
      <c r="F50" s="492"/>
      <c r="G50" s="357">
        <v>0</v>
      </c>
      <c r="H50" s="358">
        <v>80000</v>
      </c>
      <c r="I50" s="357">
        <v>0</v>
      </c>
      <c r="J50" s="386"/>
    </row>
    <row r="51" spans="1:12" ht="12.75" x14ac:dyDescent="0.2">
      <c r="A51" s="361" t="s">
        <v>862</v>
      </c>
      <c r="B51" s="446"/>
      <c r="C51" s="446"/>
      <c r="D51" s="446"/>
      <c r="E51" s="446"/>
      <c r="F51" s="403"/>
      <c r="G51" s="451"/>
      <c r="H51" s="451"/>
      <c r="I51" s="403"/>
      <c r="J51" s="386"/>
    </row>
    <row r="52" spans="1:12" ht="48" x14ac:dyDescent="0.2">
      <c r="A52" s="443" t="s">
        <v>949</v>
      </c>
      <c r="B52" s="446"/>
      <c r="C52" s="446">
        <v>5</v>
      </c>
      <c r="D52" s="496" t="s">
        <v>291</v>
      </c>
      <c r="E52" s="446">
        <v>1760000</v>
      </c>
      <c r="F52" s="403"/>
      <c r="G52" s="551">
        <v>4</v>
      </c>
      <c r="H52" s="357">
        <v>401000</v>
      </c>
      <c r="I52" s="546">
        <f>G52*H52</f>
        <v>1604000</v>
      </c>
      <c r="J52" s="386"/>
    </row>
    <row r="53" spans="1:12" ht="48" x14ac:dyDescent="0.2">
      <c r="A53" s="443" t="s">
        <v>950</v>
      </c>
      <c r="B53" s="446"/>
      <c r="C53" s="446"/>
      <c r="D53" s="446"/>
      <c r="E53" s="446"/>
      <c r="F53" s="403"/>
      <c r="G53" s="356">
        <v>0</v>
      </c>
      <c r="H53" s="357">
        <v>367583</v>
      </c>
      <c r="I53" s="357">
        <f>G53*H53</f>
        <v>0</v>
      </c>
      <c r="J53" s="386"/>
      <c r="K53" s="547">
        <f>SUM(I40:I53)</f>
        <v>87961100</v>
      </c>
      <c r="L53" s="6" t="s">
        <v>877</v>
      </c>
    </row>
    <row r="54" spans="1:12" ht="12.75" x14ac:dyDescent="0.2">
      <c r="A54" s="443"/>
      <c r="B54" s="446"/>
      <c r="C54" s="446"/>
      <c r="D54" s="446"/>
      <c r="E54" s="446"/>
      <c r="F54" s="403"/>
      <c r="G54" s="451"/>
      <c r="H54" s="451"/>
      <c r="I54" s="403"/>
      <c r="J54" s="386"/>
      <c r="K54" s="452"/>
    </row>
    <row r="55" spans="1:12" ht="12.75" x14ac:dyDescent="0.2">
      <c r="A55" s="453" t="s">
        <v>84</v>
      </c>
      <c r="B55" s="446"/>
      <c r="C55" s="446"/>
      <c r="D55" s="446"/>
      <c r="E55" s="446"/>
      <c r="F55" s="403"/>
      <c r="G55" s="451"/>
      <c r="H55" s="451"/>
      <c r="I55" s="403"/>
      <c r="J55" s="386"/>
    </row>
    <row r="56" spans="1:12" ht="12.75" x14ac:dyDescent="0.2">
      <c r="A56" s="450" t="s">
        <v>951</v>
      </c>
      <c r="B56" s="446"/>
      <c r="C56" s="446"/>
      <c r="D56" s="446"/>
      <c r="E56" s="446">
        <v>0</v>
      </c>
      <c r="F56" s="403"/>
      <c r="G56" s="451"/>
      <c r="H56" s="451"/>
      <c r="I56" s="357">
        <v>0</v>
      </c>
      <c r="J56" s="388"/>
    </row>
    <row r="57" spans="1:12" ht="24" x14ac:dyDescent="0.2">
      <c r="A57" s="443" t="s">
        <v>823</v>
      </c>
      <c r="B57" s="446"/>
      <c r="C57" s="446"/>
      <c r="D57" s="446"/>
      <c r="E57" s="449">
        <v>0</v>
      </c>
      <c r="F57" s="403"/>
      <c r="G57" s="451"/>
      <c r="H57" s="451"/>
      <c r="I57" s="357">
        <v>0</v>
      </c>
      <c r="J57" s="386"/>
    </row>
    <row r="58" spans="1:12" ht="12.75" x14ac:dyDescent="0.2">
      <c r="A58" s="361" t="s">
        <v>824</v>
      </c>
      <c r="B58" s="446"/>
      <c r="C58" s="446"/>
      <c r="D58" s="446"/>
      <c r="E58" s="446"/>
      <c r="F58" s="403"/>
      <c r="G58" s="451"/>
      <c r="H58" s="451"/>
      <c r="I58" s="403"/>
      <c r="J58" s="386"/>
    </row>
    <row r="59" spans="1:12" ht="12.75" x14ac:dyDescent="0.2">
      <c r="A59" s="361" t="s">
        <v>825</v>
      </c>
      <c r="B59" s="446"/>
      <c r="C59" s="446"/>
      <c r="D59" s="446"/>
      <c r="E59" s="446"/>
      <c r="F59" s="403"/>
      <c r="G59" s="451"/>
      <c r="H59" s="451"/>
      <c r="I59" s="403"/>
      <c r="J59" s="386"/>
    </row>
    <row r="60" spans="1:12" ht="12.75" x14ac:dyDescent="0.2">
      <c r="A60" s="361" t="s">
        <v>826</v>
      </c>
      <c r="B60" s="446"/>
      <c r="C60" s="446"/>
      <c r="D60" s="446"/>
      <c r="E60" s="446"/>
      <c r="F60" s="403"/>
      <c r="G60" s="451"/>
      <c r="H60" s="451"/>
      <c r="I60" s="403"/>
      <c r="J60" s="386"/>
    </row>
    <row r="61" spans="1:12" ht="36" x14ac:dyDescent="0.2">
      <c r="A61" s="457" t="s">
        <v>952</v>
      </c>
      <c r="B61" s="450"/>
      <c r="C61" s="459"/>
      <c r="D61" s="446"/>
      <c r="E61" s="446">
        <f>C61*D61/2</f>
        <v>0</v>
      </c>
      <c r="F61" s="358">
        <v>7822</v>
      </c>
      <c r="G61" s="460"/>
      <c r="H61" s="451"/>
      <c r="I61" s="403"/>
      <c r="J61" s="388"/>
    </row>
    <row r="62" spans="1:12" ht="24" x14ac:dyDescent="0.2">
      <c r="A62" s="443" t="s">
        <v>863</v>
      </c>
      <c r="B62" s="446"/>
      <c r="C62" s="450"/>
      <c r="D62" s="446"/>
      <c r="E62" s="446"/>
      <c r="F62" s="403"/>
      <c r="G62" s="363">
        <v>0</v>
      </c>
      <c r="H62" s="451"/>
      <c r="I62" s="403"/>
      <c r="J62" s="388"/>
    </row>
    <row r="63" spans="1:12" ht="12.75" x14ac:dyDescent="0.2">
      <c r="A63" s="361" t="s">
        <v>864</v>
      </c>
      <c r="B63" s="446"/>
      <c r="C63" s="450"/>
      <c r="D63" s="446"/>
      <c r="E63" s="446"/>
      <c r="F63" s="403"/>
      <c r="G63" s="362">
        <v>1</v>
      </c>
      <c r="H63" s="451"/>
      <c r="I63" s="403"/>
      <c r="J63" s="386"/>
    </row>
    <row r="64" spans="1:12" ht="12.75" x14ac:dyDescent="0.2">
      <c r="A64" s="361" t="s">
        <v>830</v>
      </c>
      <c r="B64" s="446"/>
      <c r="C64" s="461">
        <v>0.97299999999999998</v>
      </c>
      <c r="D64" s="446">
        <v>3000000</v>
      </c>
      <c r="E64" s="446"/>
      <c r="F64" s="403"/>
      <c r="G64" s="362">
        <v>2</v>
      </c>
      <c r="H64" s="358">
        <v>3000000</v>
      </c>
      <c r="I64" s="357">
        <f>(2*1+0)*3000000</f>
        <v>6000000</v>
      </c>
      <c r="J64" s="386"/>
    </row>
    <row r="65" spans="1:12" ht="12.75" x14ac:dyDescent="0.2">
      <c r="A65" s="361" t="s">
        <v>831</v>
      </c>
      <c r="B65" s="462"/>
      <c r="C65" s="446">
        <v>80</v>
      </c>
      <c r="D65" s="446">
        <v>55360</v>
      </c>
      <c r="E65" s="446">
        <f>C65*D65</f>
        <v>4428800</v>
      </c>
      <c r="F65" s="492"/>
      <c r="G65" s="358">
        <v>80</v>
      </c>
      <c r="H65" s="358">
        <v>55360</v>
      </c>
      <c r="I65" s="358">
        <f>G65*H65</f>
        <v>4428800</v>
      </c>
      <c r="J65" s="386"/>
    </row>
    <row r="66" spans="1:12" ht="12.75" x14ac:dyDescent="0.2">
      <c r="A66" s="361" t="s">
        <v>832</v>
      </c>
      <c r="B66" s="462"/>
      <c r="C66" s="446">
        <v>55</v>
      </c>
      <c r="D66" s="446">
        <v>145000</v>
      </c>
      <c r="E66" s="446">
        <f>C66*D66</f>
        <v>7975000</v>
      </c>
      <c r="F66" s="403"/>
      <c r="G66" s="446"/>
      <c r="H66" s="446"/>
      <c r="I66" s="446"/>
      <c r="J66" s="386"/>
    </row>
    <row r="67" spans="1:12" ht="12.75" x14ac:dyDescent="0.2">
      <c r="A67" s="361" t="s">
        <v>865</v>
      </c>
      <c r="B67" s="462"/>
      <c r="C67" s="446"/>
      <c r="D67" s="446"/>
      <c r="E67" s="446"/>
      <c r="F67" s="492"/>
      <c r="G67" s="552">
        <v>5</v>
      </c>
      <c r="H67" s="358">
        <v>25000</v>
      </c>
      <c r="I67" s="552">
        <f>G67*H67</f>
        <v>125000</v>
      </c>
      <c r="J67" s="386"/>
    </row>
    <row r="68" spans="1:12" ht="12.75" x14ac:dyDescent="0.2">
      <c r="A68" s="361" t="s">
        <v>866</v>
      </c>
      <c r="B68" s="462"/>
      <c r="C68" s="446"/>
      <c r="D68" s="446"/>
      <c r="E68" s="446"/>
      <c r="F68" s="492"/>
      <c r="G68" s="552">
        <v>49</v>
      </c>
      <c r="H68" s="358">
        <v>210000</v>
      </c>
      <c r="I68" s="552">
        <f>G68*H68</f>
        <v>10290000</v>
      </c>
      <c r="J68" s="386"/>
    </row>
    <row r="69" spans="1:12" ht="12.75" x14ac:dyDescent="0.2">
      <c r="A69" s="443" t="s">
        <v>867</v>
      </c>
      <c r="B69" s="497"/>
      <c r="C69" s="358">
        <v>23</v>
      </c>
      <c r="D69" s="358">
        <v>109000</v>
      </c>
      <c r="E69" s="358">
        <f>C69*D69</f>
        <v>2507000</v>
      </c>
      <c r="F69" s="357"/>
      <c r="G69" s="552">
        <v>25</v>
      </c>
      <c r="H69" s="358">
        <v>109000</v>
      </c>
      <c r="I69" s="552">
        <f>G69*H69</f>
        <v>2725000</v>
      </c>
      <c r="J69" s="386"/>
    </row>
    <row r="70" spans="1:12" ht="12.75" x14ac:dyDescent="0.2">
      <c r="A70" s="443" t="s">
        <v>834</v>
      </c>
      <c r="B70" s="497"/>
      <c r="C70" s="358"/>
      <c r="D70" s="358"/>
      <c r="E70" s="358"/>
      <c r="F70" s="357"/>
      <c r="G70" s="356"/>
      <c r="H70" s="356"/>
      <c r="I70" s="357"/>
      <c r="J70" s="386"/>
    </row>
    <row r="71" spans="1:12" ht="24" x14ac:dyDescent="0.2">
      <c r="A71" s="443" t="s">
        <v>953</v>
      </c>
      <c r="B71" s="462"/>
      <c r="C71" s="446"/>
      <c r="D71" s="446"/>
      <c r="E71" s="446"/>
      <c r="F71" s="403"/>
      <c r="G71" s="451"/>
      <c r="H71" s="451"/>
      <c r="I71" s="403"/>
      <c r="J71" s="386"/>
    </row>
    <row r="72" spans="1:12" ht="24" x14ac:dyDescent="0.2">
      <c r="A72" s="457" t="s">
        <v>878</v>
      </c>
      <c r="B72" s="462"/>
      <c r="C72" s="446">
        <v>15</v>
      </c>
      <c r="D72" s="446">
        <v>2606040</v>
      </c>
      <c r="E72" s="446">
        <f>C72*D72</f>
        <v>39090600</v>
      </c>
      <c r="F72" s="492"/>
      <c r="G72" s="358">
        <v>15</v>
      </c>
      <c r="H72" s="358">
        <v>2606040</v>
      </c>
      <c r="I72" s="358">
        <f>G72*H72</f>
        <v>39090600</v>
      </c>
      <c r="J72" s="386"/>
    </row>
    <row r="73" spans="1:12" ht="36" x14ac:dyDescent="0.2">
      <c r="A73" s="361" t="s">
        <v>839</v>
      </c>
      <c r="B73" s="462"/>
      <c r="C73" s="446"/>
      <c r="D73" s="446"/>
      <c r="E73" s="449">
        <v>37834000</v>
      </c>
      <c r="F73" s="492" t="s">
        <v>954</v>
      </c>
      <c r="G73" s="451"/>
      <c r="H73" s="451"/>
      <c r="I73" s="403">
        <v>30040000</v>
      </c>
      <c r="J73" s="390"/>
    </row>
    <row r="74" spans="1:12" ht="12.75" x14ac:dyDescent="0.2">
      <c r="A74" s="361" t="s">
        <v>955</v>
      </c>
      <c r="B74" s="462"/>
      <c r="C74" s="446"/>
      <c r="D74" s="446"/>
      <c r="E74" s="446"/>
      <c r="F74" s="403"/>
      <c r="G74" s="451"/>
      <c r="H74" s="451"/>
      <c r="I74" s="403"/>
      <c r="J74" s="386"/>
    </row>
    <row r="75" spans="1:12" ht="12.75" x14ac:dyDescent="0.2">
      <c r="A75" s="361" t="s">
        <v>956</v>
      </c>
      <c r="B75" s="446"/>
      <c r="C75" s="455">
        <v>12.33</v>
      </c>
      <c r="D75" s="446">
        <v>1632000</v>
      </c>
      <c r="E75" s="446">
        <f>C75*D75</f>
        <v>20122560</v>
      </c>
      <c r="F75" s="553" t="s">
        <v>978</v>
      </c>
      <c r="G75" s="359">
        <v>14.4</v>
      </c>
      <c r="H75" s="542">
        <v>1900000</v>
      </c>
      <c r="I75" s="358">
        <f>G75*H75</f>
        <v>27360000</v>
      </c>
      <c r="J75" s="391"/>
    </row>
    <row r="76" spans="1:12" ht="36" x14ac:dyDescent="0.2">
      <c r="A76" s="361" t="s">
        <v>957</v>
      </c>
      <c r="B76" s="446"/>
      <c r="C76" s="446"/>
      <c r="D76" s="446"/>
      <c r="E76" s="449">
        <v>7038795</v>
      </c>
      <c r="F76" s="492" t="s">
        <v>954</v>
      </c>
      <c r="G76" s="451"/>
      <c r="H76" s="451"/>
      <c r="I76" s="403">
        <v>13278900</v>
      </c>
      <c r="J76" s="392"/>
    </row>
    <row r="77" spans="1:12" ht="24" x14ac:dyDescent="0.2">
      <c r="A77" s="443" t="s">
        <v>958</v>
      </c>
      <c r="B77" s="446"/>
      <c r="C77" s="446"/>
      <c r="D77" s="446"/>
      <c r="E77" s="449"/>
      <c r="F77" s="492"/>
      <c r="G77" s="546">
        <v>0</v>
      </c>
      <c r="H77" s="357">
        <v>285</v>
      </c>
      <c r="I77" s="546">
        <f>G77*H77</f>
        <v>0</v>
      </c>
      <c r="J77" s="386"/>
    </row>
    <row r="78" spans="1:12" ht="12.75" x14ac:dyDescent="0.2">
      <c r="A78" s="443" t="s">
        <v>959</v>
      </c>
      <c r="B78" s="446"/>
      <c r="C78" s="446"/>
      <c r="D78" s="446"/>
      <c r="E78" s="465"/>
      <c r="F78" s="492"/>
      <c r="G78" s="495"/>
      <c r="H78" s="357"/>
      <c r="I78" s="357"/>
      <c r="J78" s="386"/>
      <c r="K78" s="452">
        <f>SUM(I56:I82)</f>
        <v>147563700</v>
      </c>
      <c r="L78" s="6" t="s">
        <v>879</v>
      </c>
    </row>
    <row r="79" spans="1:12" ht="12.75" x14ac:dyDescent="0.2">
      <c r="A79" s="443" t="s">
        <v>960</v>
      </c>
      <c r="B79" s="446"/>
      <c r="C79" s="446"/>
      <c r="D79" s="446"/>
      <c r="E79" s="465"/>
      <c r="F79" s="492"/>
      <c r="G79" s="495"/>
      <c r="H79" s="357"/>
      <c r="I79" s="357"/>
      <c r="J79" s="386"/>
      <c r="K79" s="452"/>
    </row>
    <row r="80" spans="1:12" ht="36" x14ac:dyDescent="0.2">
      <c r="A80" s="443" t="s">
        <v>961</v>
      </c>
      <c r="B80" s="446"/>
      <c r="C80" s="446"/>
      <c r="D80" s="446"/>
      <c r="E80" s="465"/>
      <c r="F80" s="516" t="s">
        <v>962</v>
      </c>
      <c r="G80" s="495">
        <v>1.8</v>
      </c>
      <c r="H80" s="357">
        <v>2993000</v>
      </c>
      <c r="I80" s="357">
        <f>G80*H80</f>
        <v>5387400</v>
      </c>
      <c r="J80" s="386"/>
      <c r="K80" s="452"/>
    </row>
    <row r="81" spans="1:14" ht="36" x14ac:dyDescent="0.2">
      <c r="A81" s="443" t="s">
        <v>963</v>
      </c>
      <c r="B81" s="446"/>
      <c r="C81" s="446"/>
      <c r="D81" s="446"/>
      <c r="E81" s="465"/>
      <c r="F81" s="516" t="s">
        <v>964</v>
      </c>
      <c r="G81" s="495">
        <v>2</v>
      </c>
      <c r="H81" s="357">
        <v>4419000</v>
      </c>
      <c r="I81" s="357">
        <f>G81*H81</f>
        <v>8838000</v>
      </c>
      <c r="J81" s="386"/>
      <c r="K81" s="452"/>
    </row>
    <row r="82" spans="1:14" ht="24" x14ac:dyDescent="0.2">
      <c r="A82" s="443" t="s">
        <v>965</v>
      </c>
      <c r="B82" s="446"/>
      <c r="C82" s="446"/>
      <c r="D82" s="446"/>
      <c r="E82" s="465"/>
      <c r="F82" s="492"/>
      <c r="G82" s="495"/>
      <c r="H82" s="357">
        <v>0</v>
      </c>
      <c r="I82" s="357">
        <v>0</v>
      </c>
      <c r="J82" s="386"/>
      <c r="K82" s="452"/>
    </row>
    <row r="83" spans="1:14" ht="12.75" x14ac:dyDescent="0.2">
      <c r="A83" s="443"/>
      <c r="B83" s="446"/>
      <c r="C83" s="446"/>
      <c r="D83" s="446"/>
      <c r="E83" s="465"/>
      <c r="F83" s="492"/>
      <c r="G83" s="495"/>
      <c r="H83" s="357"/>
      <c r="I83" s="357"/>
      <c r="J83" s="386"/>
      <c r="K83" s="452"/>
    </row>
    <row r="84" spans="1:14" ht="12.75" x14ac:dyDescent="0.2">
      <c r="A84" s="361" t="s">
        <v>845</v>
      </c>
      <c r="B84" s="446"/>
      <c r="C84" s="446"/>
      <c r="D84" s="446"/>
      <c r="E84" s="465"/>
      <c r="F84" s="403"/>
      <c r="G84" s="451"/>
      <c r="H84" s="451"/>
      <c r="I84" s="403"/>
      <c r="J84" s="386"/>
    </row>
    <row r="85" spans="1:14" ht="12.75" x14ac:dyDescent="0.2">
      <c r="A85" s="361" t="s">
        <v>846</v>
      </c>
      <c r="B85" s="446"/>
      <c r="C85" s="446"/>
      <c r="D85" s="446"/>
      <c r="E85" s="465"/>
      <c r="F85" s="403"/>
      <c r="G85" s="451"/>
      <c r="H85" s="451"/>
      <c r="I85" s="403"/>
      <c r="J85" s="386"/>
    </row>
    <row r="86" spans="1:14" ht="12.75" x14ac:dyDescent="0.2">
      <c r="A86" s="361" t="s">
        <v>847</v>
      </c>
      <c r="B86" s="446"/>
      <c r="C86" s="446">
        <v>4865</v>
      </c>
      <c r="D86" s="446">
        <v>1140</v>
      </c>
      <c r="E86" s="466"/>
      <c r="F86" s="403"/>
      <c r="G86" s="358">
        <v>4705</v>
      </c>
      <c r="H86" s="542">
        <v>1210</v>
      </c>
      <c r="I86" s="174">
        <f>G86*H86</f>
        <v>5693050</v>
      </c>
      <c r="J86" s="386"/>
    </row>
    <row r="87" spans="1:14" ht="48" x14ac:dyDescent="0.2">
      <c r="A87" s="443" t="s">
        <v>848</v>
      </c>
      <c r="B87" s="446"/>
      <c r="C87" s="446"/>
      <c r="D87" s="446"/>
      <c r="E87" s="466"/>
      <c r="F87" s="516" t="s">
        <v>966</v>
      </c>
      <c r="G87" s="446"/>
      <c r="H87" s="446"/>
      <c r="I87" s="174">
        <v>0</v>
      </c>
      <c r="J87" s="386"/>
    </row>
    <row r="88" spans="1:14" ht="48" x14ac:dyDescent="0.2">
      <c r="A88" s="443" t="s">
        <v>967</v>
      </c>
      <c r="B88" s="446"/>
      <c r="C88" s="446"/>
      <c r="D88" s="446"/>
      <c r="E88" s="466"/>
      <c r="F88" s="516" t="s">
        <v>968</v>
      </c>
      <c r="G88" s="446"/>
      <c r="H88" s="446"/>
      <c r="I88" s="174">
        <v>0</v>
      </c>
      <c r="J88" s="386"/>
    </row>
    <row r="89" spans="1:14" ht="12.75" x14ac:dyDescent="0.2">
      <c r="A89" s="457" t="s">
        <v>969</v>
      </c>
      <c r="B89" s="462"/>
      <c r="C89" s="446"/>
      <c r="D89" s="460"/>
      <c r="E89" s="446"/>
      <c r="F89" s="403"/>
      <c r="G89" s="451"/>
      <c r="H89" s="451"/>
      <c r="I89" s="403"/>
      <c r="J89" s="386"/>
      <c r="K89" s="452">
        <f>SUM(I86+I87)</f>
        <v>5693050</v>
      </c>
      <c r="L89" s="6" t="s">
        <v>880</v>
      </c>
    </row>
    <row r="90" spans="1:14" ht="24" x14ac:dyDescent="0.2">
      <c r="A90" s="467" t="s">
        <v>970</v>
      </c>
      <c r="B90" s="498"/>
      <c r="C90" s="499"/>
      <c r="D90" s="358"/>
      <c r="E90" s="358"/>
      <c r="F90" s="500"/>
      <c r="G90" s="356"/>
      <c r="H90" s="356"/>
      <c r="I90" s="403"/>
      <c r="J90" s="386"/>
      <c r="K90" s="452"/>
      <c r="L90" s="452">
        <f>I15+I18+I21+I24+I27+I30+I33</f>
        <v>-123432901</v>
      </c>
      <c r="M90" s="501" t="s">
        <v>881</v>
      </c>
      <c r="N90" s="173"/>
    </row>
    <row r="91" spans="1:14" ht="12.75" x14ac:dyDescent="0.2">
      <c r="A91" s="481" t="s">
        <v>971</v>
      </c>
      <c r="B91" s="502"/>
      <c r="C91" s="503"/>
      <c r="D91" s="504"/>
      <c r="E91" s="504"/>
      <c r="F91" s="505"/>
      <c r="G91" s="506"/>
      <c r="H91" s="506"/>
      <c r="I91" s="507">
        <v>0</v>
      </c>
      <c r="J91" s="386"/>
      <c r="K91" s="452"/>
      <c r="L91" s="452"/>
      <c r="M91" s="501"/>
      <c r="N91" s="173"/>
    </row>
    <row r="92" spans="1:14" ht="12.75" x14ac:dyDescent="0.2">
      <c r="A92" s="481"/>
      <c r="B92" s="502"/>
      <c r="C92" s="503"/>
      <c r="D92" s="504"/>
      <c r="E92" s="504"/>
      <c r="F92" s="502"/>
      <c r="G92" s="506"/>
      <c r="H92" s="506"/>
      <c r="I92" s="473"/>
      <c r="J92" s="386"/>
      <c r="K92" s="452"/>
      <c r="L92" s="452"/>
      <c r="N92" s="173"/>
    </row>
    <row r="93" spans="1:14" ht="12.75" x14ac:dyDescent="0.2">
      <c r="A93" s="481" t="s">
        <v>868</v>
      </c>
      <c r="B93" s="502"/>
      <c r="C93" s="503"/>
      <c r="D93" s="504"/>
      <c r="E93" s="504"/>
      <c r="F93" s="502"/>
      <c r="G93" s="506"/>
      <c r="H93" s="506"/>
      <c r="I93" s="473"/>
      <c r="J93" s="386"/>
      <c r="K93" s="452"/>
      <c r="L93" s="452"/>
      <c r="N93" s="173"/>
    </row>
    <row r="94" spans="1:14" ht="12.75" x14ac:dyDescent="0.2">
      <c r="A94" s="481" t="s">
        <v>869</v>
      </c>
      <c r="B94" s="502"/>
      <c r="C94" s="503"/>
      <c r="D94" s="504"/>
      <c r="E94" s="504"/>
      <c r="F94" s="502"/>
      <c r="G94" s="506"/>
      <c r="H94" s="506"/>
      <c r="I94" s="507">
        <v>0</v>
      </c>
      <c r="J94" s="386"/>
      <c r="K94" s="452"/>
      <c r="L94" s="452"/>
      <c r="N94" s="173"/>
    </row>
    <row r="95" spans="1:14" ht="12.75" x14ac:dyDescent="0.2">
      <c r="A95" s="482" t="s">
        <v>870</v>
      </c>
      <c r="B95" s="502"/>
      <c r="C95" s="503"/>
      <c r="D95" s="504"/>
      <c r="E95" s="504"/>
      <c r="F95" s="502"/>
      <c r="G95" s="506"/>
      <c r="H95" s="506"/>
      <c r="I95" s="507">
        <v>0</v>
      </c>
      <c r="J95" s="386"/>
      <c r="K95" s="452">
        <f>I94+I95</f>
        <v>0</v>
      </c>
      <c r="L95" s="452" t="s">
        <v>882</v>
      </c>
      <c r="N95" s="173"/>
    </row>
    <row r="96" spans="1:14" ht="13.5" thickBot="1" x14ac:dyDescent="0.25">
      <c r="A96" s="469"/>
      <c r="B96" s="470"/>
      <c r="C96" s="471"/>
      <c r="D96" s="472"/>
      <c r="E96" s="471"/>
      <c r="F96" s="473"/>
      <c r="G96" s="474"/>
      <c r="H96" s="474"/>
      <c r="I96" s="473"/>
      <c r="J96" s="386"/>
    </row>
    <row r="97" spans="1:256" ht="12.75" thickBot="1" x14ac:dyDescent="0.25">
      <c r="A97" s="475" t="s">
        <v>850</v>
      </c>
      <c r="B97" s="476"/>
      <c r="C97" s="476"/>
      <c r="D97" s="477"/>
      <c r="E97" s="478" t="e">
        <f>E12+E14+E17+E20+E23+E28+E31+E34+E40+E41+#REF!+E42+E44+E47+E49+E52+E56+E57+E61+E62+E65+E66+E69+#REF!+E72+E73+E75+E76</f>
        <v>#REF!</v>
      </c>
      <c r="F97" s="1795">
        <f>I12+I16+I19+I22+I25+I28+I31+I34+I35+I36+I40+I41+I42+I43+I44+I45+I47+I48+I49+I50+I52+I53+I56+I57+I64+I65+I67+I68+I69+I72+I73+I75+I76+I77+I80+I81+I82+I86+I87+I88+I94+I95+I91</f>
        <v>789557318</v>
      </c>
      <c r="G97" s="1795"/>
      <c r="H97" s="1795"/>
      <c r="I97" s="1796"/>
      <c r="J97" s="7"/>
      <c r="K97" s="479">
        <f>K78+K53+K35+K89</f>
        <v>789557318</v>
      </c>
      <c r="L97" s="508" t="s">
        <v>883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509"/>
      <c r="B99" s="510"/>
      <c r="C99" s="510"/>
      <c r="D99" s="510"/>
      <c r="E99" s="511"/>
      <c r="F99" s="512"/>
      <c r="G99" s="512"/>
      <c r="H99" s="512"/>
      <c r="I99" s="512"/>
    </row>
    <row r="100" spans="1:256" ht="12.75" x14ac:dyDescent="0.2">
      <c r="A100" s="543" t="s">
        <v>972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R47"/>
  <sheetViews>
    <sheetView workbookViewId="0">
      <pane ySplit="7" topLeftCell="A8" activePane="bottomLeft" state="frozen"/>
      <selection activeCell="B65" sqref="B65"/>
      <selection pane="bottomLeft" activeCell="J7" sqref="J7:N8"/>
    </sheetView>
  </sheetViews>
  <sheetFormatPr defaultColWidth="9.140625" defaultRowHeight="14.45" customHeight="1" x14ac:dyDescent="0.2"/>
  <cols>
    <col min="1" max="1" width="9.140625" style="10"/>
    <col min="2" max="2" width="5.140625" style="205" customWidth="1"/>
    <col min="3" max="3" width="50.42578125" style="14" customWidth="1"/>
    <col min="4" max="4" width="11.85546875" style="85" customWidth="1"/>
    <col min="5" max="5" width="12.7109375" style="85" customWidth="1"/>
    <col min="6" max="6" width="13.5703125" style="85" customWidth="1"/>
    <col min="7" max="9" width="0" style="86" hidden="1" customWidth="1"/>
    <col min="10" max="16384" width="9.140625" style="10"/>
  </cols>
  <sheetData>
    <row r="1" spans="1:18" ht="14.45" customHeight="1" x14ac:dyDescent="0.2">
      <c r="C1" s="1787" t="s">
        <v>1388</v>
      </c>
      <c r="D1" s="1787"/>
      <c r="E1" s="1787"/>
      <c r="F1" s="1787"/>
      <c r="G1" s="1787"/>
      <c r="H1" s="1787"/>
      <c r="I1" s="1787"/>
    </row>
    <row r="2" spans="1:18" ht="14.45" customHeight="1" x14ac:dyDescent="0.2">
      <c r="C2" s="1787"/>
      <c r="D2" s="1787"/>
      <c r="E2" s="1787"/>
      <c r="F2" s="1787"/>
      <c r="G2" s="1787"/>
      <c r="H2" s="1787"/>
      <c r="I2" s="1787"/>
    </row>
    <row r="3" spans="1:18" ht="14.45" customHeight="1" x14ac:dyDescent="0.2">
      <c r="B3" s="1791" t="s">
        <v>54</v>
      </c>
      <c r="C3" s="1781"/>
      <c r="D3" s="1781"/>
      <c r="E3" s="1781"/>
      <c r="F3" s="1781"/>
      <c r="G3" s="1781"/>
      <c r="H3" s="1781"/>
      <c r="I3" s="1781"/>
    </row>
    <row r="4" spans="1:18" s="11" customFormat="1" ht="14.45" customHeight="1" x14ac:dyDescent="0.2">
      <c r="B4" s="1806" t="s">
        <v>1181</v>
      </c>
      <c r="C4" s="1781"/>
      <c r="D4" s="1781"/>
      <c r="E4" s="1781"/>
      <c r="F4" s="1781"/>
      <c r="G4" s="1781"/>
      <c r="H4" s="1781"/>
      <c r="I4" s="1781"/>
    </row>
    <row r="5" spans="1:18" s="11" customFormat="1" ht="14.45" customHeight="1" x14ac:dyDescent="0.15">
      <c r="B5" s="106"/>
    </row>
    <row r="6" spans="1:18" ht="14.45" customHeight="1" thickBot="1" x14ac:dyDescent="0.25">
      <c r="B6" s="1723" t="s">
        <v>425</v>
      </c>
      <c r="C6" s="1781"/>
      <c r="D6" s="1781"/>
      <c r="E6" s="1781"/>
      <c r="F6" s="1781"/>
      <c r="G6" s="1781"/>
      <c r="H6" s="1781"/>
      <c r="I6" s="1781"/>
    </row>
    <row r="7" spans="1:18" s="12" customFormat="1" ht="36.75" customHeight="1" x14ac:dyDescent="0.2">
      <c r="B7" s="1807" t="s">
        <v>56</v>
      </c>
      <c r="C7" s="1809" t="s">
        <v>85</v>
      </c>
      <c r="D7" s="1811" t="s">
        <v>1182</v>
      </c>
      <c r="E7" s="1811"/>
      <c r="F7" s="1812"/>
      <c r="G7" s="1131"/>
      <c r="H7" s="1132"/>
      <c r="I7" s="1132"/>
      <c r="J7" s="1801" t="s">
        <v>1401</v>
      </c>
      <c r="K7" s="1802"/>
      <c r="L7" s="1803" t="s">
        <v>1402</v>
      </c>
      <c r="M7" s="1804"/>
      <c r="N7" s="1805"/>
    </row>
    <row r="8" spans="1:18" s="12" customFormat="1" ht="40.9" customHeight="1" thickBot="1" x14ac:dyDescent="0.25">
      <c r="B8" s="1808"/>
      <c r="C8" s="1810"/>
      <c r="D8" s="632" t="s">
        <v>62</v>
      </c>
      <c r="E8" s="632" t="s">
        <v>63</v>
      </c>
      <c r="F8" s="633" t="s">
        <v>64</v>
      </c>
      <c r="G8" s="1133"/>
      <c r="H8" s="1134"/>
      <c r="I8" s="1134"/>
      <c r="J8" s="1135" t="s">
        <v>62</v>
      </c>
      <c r="K8" s="1136" t="s">
        <v>63</v>
      </c>
      <c r="L8" s="1135" t="s">
        <v>62</v>
      </c>
      <c r="M8" s="1135" t="s">
        <v>63</v>
      </c>
      <c r="N8" s="1137" t="s">
        <v>64</v>
      </c>
    </row>
    <row r="9" spans="1:18" s="12" customFormat="1" ht="10.5" customHeight="1" x14ac:dyDescent="0.2">
      <c r="A9" s="631"/>
      <c r="B9" s="638"/>
      <c r="C9" s="119"/>
      <c r="D9" s="120"/>
      <c r="E9" s="120"/>
      <c r="F9" s="304"/>
      <c r="G9" s="101"/>
      <c r="J9" s="351"/>
    </row>
    <row r="10" spans="1:18" s="12" customFormat="1" ht="14.45" customHeight="1" x14ac:dyDescent="0.2">
      <c r="A10" s="631"/>
      <c r="B10" s="638" t="s">
        <v>470</v>
      </c>
      <c r="C10" s="121" t="s">
        <v>86</v>
      </c>
      <c r="D10" s="120"/>
      <c r="E10" s="120"/>
      <c r="F10" s="304"/>
      <c r="G10" s="101"/>
      <c r="J10" s="351"/>
      <c r="R10" s="64" t="s">
        <v>1401</v>
      </c>
    </row>
    <row r="11" spans="1:18" s="12" customFormat="1" ht="14.45" customHeight="1" x14ac:dyDescent="0.2">
      <c r="A11" s="1095"/>
      <c r="B11" s="1096" t="s">
        <v>478</v>
      </c>
      <c r="C11" s="1097" t="s">
        <v>1024</v>
      </c>
      <c r="D11" s="1002"/>
      <c r="E11" s="1002"/>
      <c r="F11" s="1002"/>
      <c r="G11" s="963"/>
      <c r="H11" s="982"/>
      <c r="I11" s="982"/>
      <c r="J11" s="982"/>
      <c r="K11" s="982"/>
      <c r="L11" s="982"/>
      <c r="M11" s="982"/>
      <c r="N11" s="982"/>
    </row>
    <row r="12" spans="1:18" s="12" customFormat="1" ht="14.45" customHeight="1" x14ac:dyDescent="0.2">
      <c r="A12" s="1095"/>
      <c r="B12" s="1096" t="s">
        <v>479</v>
      </c>
      <c r="C12" s="1098" t="s">
        <v>1183</v>
      </c>
      <c r="D12" s="952">
        <v>2028</v>
      </c>
      <c r="E12" s="952"/>
      <c r="F12" s="952">
        <f>SUM(D12:E12)</f>
        <v>2028</v>
      </c>
      <c r="G12" s="963"/>
      <c r="H12" s="982"/>
      <c r="I12" s="982"/>
      <c r="J12" s="982"/>
      <c r="K12" s="982"/>
      <c r="L12" s="982"/>
      <c r="M12" s="982"/>
      <c r="N12" s="982"/>
    </row>
    <row r="13" spans="1:18" s="12" customFormat="1" ht="14.45" customHeight="1" x14ac:dyDescent="0.2">
      <c r="A13" s="1095"/>
      <c r="B13" s="1096" t="s">
        <v>480</v>
      </c>
      <c r="C13" s="1098" t="s">
        <v>276</v>
      </c>
      <c r="D13" s="952"/>
      <c r="E13" s="952">
        <v>0</v>
      </c>
      <c r="F13" s="952">
        <f>SUM(D13:E13)</f>
        <v>0</v>
      </c>
      <c r="G13" s="963"/>
      <c r="H13" s="982"/>
      <c r="I13" s="982"/>
      <c r="J13" s="982"/>
      <c r="K13" s="982"/>
      <c r="L13" s="982"/>
      <c r="M13" s="982"/>
      <c r="N13" s="982"/>
    </row>
    <row r="14" spans="1:18" s="12" customFormat="1" ht="14.45" customHeight="1" x14ac:dyDescent="0.2">
      <c r="A14" s="1095"/>
      <c r="B14" s="1096" t="s">
        <v>481</v>
      </c>
      <c r="C14" s="1070"/>
      <c r="D14" s="952"/>
      <c r="E14" s="952"/>
      <c r="F14" s="952"/>
      <c r="G14" s="963"/>
      <c r="H14" s="982"/>
      <c r="I14" s="982"/>
      <c r="J14" s="982"/>
      <c r="K14" s="982"/>
      <c r="L14" s="982"/>
      <c r="M14" s="982"/>
      <c r="N14" s="982"/>
    </row>
    <row r="15" spans="1:18" s="12" customFormat="1" ht="14.45" customHeight="1" x14ac:dyDescent="0.2">
      <c r="A15" s="1095"/>
      <c r="B15" s="1096"/>
      <c r="C15" s="1070"/>
      <c r="D15" s="952"/>
      <c r="E15" s="952"/>
      <c r="F15" s="952"/>
      <c r="G15" s="963"/>
      <c r="H15" s="982"/>
      <c r="I15" s="982"/>
      <c r="J15" s="982"/>
      <c r="K15" s="982"/>
      <c r="L15" s="982"/>
      <c r="M15" s="982"/>
      <c r="N15" s="982"/>
    </row>
    <row r="16" spans="1:18" s="12" customFormat="1" ht="14.45" customHeight="1" thickBot="1" x14ac:dyDescent="0.25">
      <c r="A16" s="1095"/>
      <c r="B16" s="1107" t="s">
        <v>482</v>
      </c>
      <c r="C16" s="1108"/>
      <c r="D16" s="1109">
        <v>0</v>
      </c>
      <c r="E16" s="1109"/>
      <c r="F16" s="1109">
        <f t="shared" ref="F16" si="0">SUM(D16:E16)</f>
        <v>0</v>
      </c>
      <c r="G16" s="1110"/>
      <c r="H16" s="1111"/>
      <c r="I16" s="1111"/>
      <c r="J16" s="1111"/>
      <c r="K16" s="1111"/>
      <c r="L16" s="1111"/>
      <c r="M16" s="977"/>
      <c r="N16" s="1111"/>
    </row>
    <row r="17" spans="1:14" s="12" customFormat="1" ht="14.45" customHeight="1" thickBot="1" x14ac:dyDescent="0.25">
      <c r="B17" s="639" t="s">
        <v>483</v>
      </c>
      <c r="C17" s="973" t="s">
        <v>1027</v>
      </c>
      <c r="D17" s="597">
        <f>SUM(D12:D16)</f>
        <v>2028</v>
      </c>
      <c r="E17" s="597">
        <f>SUM(E12:E16)</f>
        <v>0</v>
      </c>
      <c r="F17" s="597">
        <f>SUM(F12:F16)</f>
        <v>2028</v>
      </c>
      <c r="G17" s="1117"/>
      <c r="H17" s="1118"/>
      <c r="I17" s="1118"/>
      <c r="J17" s="1118"/>
      <c r="K17" s="1118"/>
      <c r="L17" s="1118"/>
      <c r="M17" s="1118"/>
      <c r="N17" s="1119"/>
    </row>
    <row r="18" spans="1:14" s="12" customFormat="1" ht="14.45" customHeight="1" x14ac:dyDescent="0.2">
      <c r="A18" s="1095"/>
      <c r="B18" s="1112" t="s">
        <v>484</v>
      </c>
      <c r="C18" s="1113"/>
      <c r="D18" s="1114"/>
      <c r="E18" s="1114"/>
      <c r="F18" s="1114"/>
      <c r="G18" s="1115"/>
      <c r="H18" s="1116"/>
      <c r="I18" s="1116"/>
      <c r="J18" s="1116"/>
      <c r="K18" s="1116"/>
      <c r="L18" s="1116"/>
      <c r="M18" s="1116"/>
      <c r="N18" s="1116"/>
    </row>
    <row r="19" spans="1:14" s="12" customFormat="1" ht="14.45" customHeight="1" x14ac:dyDescent="0.2">
      <c r="A19" s="1095"/>
      <c r="B19" s="1096" t="s">
        <v>485</v>
      </c>
      <c r="C19" s="1099" t="s">
        <v>277</v>
      </c>
      <c r="D19" s="950"/>
      <c r="E19" s="950"/>
      <c r="F19" s="950"/>
      <c r="G19" s="963"/>
      <c r="H19" s="982"/>
      <c r="I19" s="982"/>
      <c r="J19" s="982"/>
      <c r="K19" s="982"/>
      <c r="L19" s="982"/>
      <c r="M19" s="982"/>
      <c r="N19" s="982"/>
    </row>
    <row r="20" spans="1:14" s="12" customFormat="1" ht="14.45" customHeight="1" thickBot="1" x14ac:dyDescent="0.25">
      <c r="A20" s="1095"/>
      <c r="B20" s="1107" t="s">
        <v>520</v>
      </c>
      <c r="C20" s="1108" t="s">
        <v>1217</v>
      </c>
      <c r="D20" s="1007"/>
      <c r="E20" s="1085">
        <v>750000</v>
      </c>
      <c r="F20" s="1085">
        <f>D20+E20</f>
        <v>750000</v>
      </c>
      <c r="G20" s="1110"/>
      <c r="H20" s="1111"/>
      <c r="I20" s="1111"/>
      <c r="J20" s="1111"/>
      <c r="K20" s="1111"/>
      <c r="L20" s="1111"/>
      <c r="M20" s="1111"/>
      <c r="N20" s="1111"/>
    </row>
    <row r="21" spans="1:14" s="12" customFormat="1" ht="14.45" customHeight="1" thickBot="1" x14ac:dyDescent="0.25">
      <c r="B21" s="639" t="s">
        <v>521</v>
      </c>
      <c r="C21" s="973" t="s">
        <v>278</v>
      </c>
      <c r="D21" s="597">
        <f>D20</f>
        <v>0</v>
      </c>
      <c r="E21" s="597">
        <f t="shared" ref="E21:F21" si="1">E20</f>
        <v>750000</v>
      </c>
      <c r="F21" s="597">
        <f t="shared" si="1"/>
        <v>750000</v>
      </c>
      <c r="G21" s="597" t="e">
        <f>#REF!+G20</f>
        <v>#REF!</v>
      </c>
      <c r="H21" s="597" t="e">
        <f>#REF!+H20</f>
        <v>#REF!</v>
      </c>
      <c r="I21" s="597" t="e">
        <f>#REF!+I20</f>
        <v>#REF!</v>
      </c>
      <c r="J21" s="1118"/>
      <c r="K21" s="1118"/>
      <c r="L21" s="1118"/>
      <c r="M21" s="1118"/>
      <c r="N21" s="1119"/>
    </row>
    <row r="22" spans="1:14" s="12" customFormat="1" ht="14.45" customHeight="1" x14ac:dyDescent="0.2">
      <c r="A22" s="1095"/>
      <c r="B22" s="1112" t="s">
        <v>522</v>
      </c>
      <c r="C22" s="1113"/>
      <c r="D22" s="1114"/>
      <c r="E22" s="1114"/>
      <c r="F22" s="1114"/>
      <c r="G22" s="1115"/>
      <c r="H22" s="1116"/>
      <c r="I22" s="1116"/>
      <c r="J22" s="1116"/>
      <c r="K22" s="1116"/>
      <c r="L22" s="1116"/>
      <c r="M22" s="1116"/>
      <c r="N22" s="1116"/>
    </row>
    <row r="23" spans="1:14" s="12" customFormat="1" ht="14.45" customHeight="1" x14ac:dyDescent="0.2">
      <c r="A23" s="1095"/>
      <c r="B23" s="1096" t="s">
        <v>523</v>
      </c>
      <c r="C23" s="1100" t="s">
        <v>1025</v>
      </c>
      <c r="D23" s="950"/>
      <c r="E23" s="950"/>
      <c r="F23" s="950"/>
      <c r="G23" s="963"/>
      <c r="H23" s="982"/>
      <c r="I23" s="982"/>
      <c r="J23" s="982"/>
      <c r="K23" s="982"/>
      <c r="L23" s="982"/>
      <c r="M23" s="982"/>
      <c r="N23" s="982"/>
    </row>
    <row r="24" spans="1:14" s="12" customFormat="1" ht="14.45" customHeight="1" x14ac:dyDescent="0.2">
      <c r="A24" s="1095"/>
      <c r="B24" s="1096"/>
      <c r="C24" s="1100"/>
      <c r="D24" s="950"/>
      <c r="E24" s="950"/>
      <c r="F24" s="950"/>
      <c r="G24" s="963"/>
      <c r="H24" s="982"/>
      <c r="I24" s="982"/>
      <c r="J24" s="982"/>
      <c r="K24" s="982"/>
      <c r="L24" s="982"/>
      <c r="M24" s="982"/>
      <c r="N24" s="982"/>
    </row>
    <row r="25" spans="1:14" s="12" customFormat="1" ht="14.45" customHeight="1" x14ac:dyDescent="0.2">
      <c r="B25" s="1096" t="s">
        <v>524</v>
      </c>
      <c r="C25" s="966" t="s">
        <v>1026</v>
      </c>
      <c r="D25" s="950">
        <f>SUM(D23:D23)</f>
        <v>0</v>
      </c>
      <c r="E25" s="950">
        <f t="shared" ref="E25:F25" si="2">SUM(E23:E23)</f>
        <v>0</v>
      </c>
      <c r="F25" s="950">
        <f t="shared" si="2"/>
        <v>0</v>
      </c>
      <c r="G25" s="963"/>
      <c r="H25" s="982"/>
      <c r="I25" s="982"/>
      <c r="J25" s="982"/>
      <c r="K25" s="982"/>
      <c r="L25" s="982"/>
      <c r="M25" s="982"/>
      <c r="N25" s="982"/>
    </row>
    <row r="26" spans="1:14" s="12" customFormat="1" ht="12" customHeight="1" x14ac:dyDescent="0.2">
      <c r="A26" s="1095"/>
      <c r="B26" s="1096" t="s">
        <v>525</v>
      </c>
      <c r="C26" s="1101"/>
      <c r="D26" s="1002"/>
      <c r="E26" s="1002"/>
      <c r="F26" s="1002"/>
      <c r="G26" s="963"/>
      <c r="H26" s="982"/>
      <c r="I26" s="982"/>
      <c r="J26" s="982"/>
      <c r="K26" s="982"/>
      <c r="L26" s="982"/>
      <c r="M26" s="982"/>
      <c r="N26" s="982"/>
    </row>
    <row r="27" spans="1:14" s="11" customFormat="1" ht="14.45" customHeight="1" x14ac:dyDescent="0.2">
      <c r="A27" s="536"/>
      <c r="B27" s="1096" t="s">
        <v>526</v>
      </c>
      <c r="C27" s="1102" t="s">
        <v>923</v>
      </c>
      <c r="D27" s="950"/>
      <c r="E27" s="950"/>
      <c r="F27" s="950"/>
      <c r="G27" s="964"/>
      <c r="H27" s="965"/>
      <c r="I27" s="965"/>
      <c r="J27" s="965"/>
      <c r="K27" s="965"/>
      <c r="L27" s="965"/>
      <c r="M27" s="965"/>
      <c r="N27" s="965"/>
    </row>
    <row r="28" spans="1:14" s="11" customFormat="1" ht="26.25" customHeight="1" x14ac:dyDescent="0.2">
      <c r="A28" s="536"/>
      <c r="B28" s="1096" t="s">
        <v>528</v>
      </c>
      <c r="C28" s="1069" t="s">
        <v>1211</v>
      </c>
      <c r="D28" s="952">
        <v>560281</v>
      </c>
      <c r="E28" s="952"/>
      <c r="F28" s="952">
        <f>D28+E28</f>
        <v>560281</v>
      </c>
      <c r="G28" s="964"/>
      <c r="H28" s="965"/>
      <c r="I28" s="965"/>
      <c r="J28" s="965"/>
      <c r="K28" s="965"/>
      <c r="L28" s="965"/>
      <c r="M28" s="965"/>
      <c r="N28" s="965"/>
    </row>
    <row r="29" spans="1:14" s="11" customFormat="1" ht="26.25" customHeight="1" x14ac:dyDescent="0.2">
      <c r="A29" s="536"/>
      <c r="B29" s="1096" t="s">
        <v>529</v>
      </c>
      <c r="C29" s="1065" t="s">
        <v>980</v>
      </c>
      <c r="D29" s="957">
        <v>51044</v>
      </c>
      <c r="E29" s="957"/>
      <c r="F29" s="957">
        <f>D29+E29</f>
        <v>51044</v>
      </c>
      <c r="G29" s="964"/>
      <c r="H29" s="965"/>
      <c r="I29" s="965"/>
      <c r="J29" s="965"/>
      <c r="K29" s="965"/>
      <c r="L29" s="965"/>
      <c r="M29" s="965"/>
      <c r="N29" s="965"/>
    </row>
    <row r="30" spans="1:14" s="11" customFormat="1" ht="26.25" customHeight="1" x14ac:dyDescent="0.2">
      <c r="A30" s="536"/>
      <c r="B30" s="1096" t="s">
        <v>530</v>
      </c>
      <c r="C30" s="1065" t="s">
        <v>944</v>
      </c>
      <c r="D30" s="957">
        <v>75141</v>
      </c>
      <c r="E30" s="957"/>
      <c r="F30" s="957">
        <f>D30+E30</f>
        <v>75141</v>
      </c>
      <c r="G30" s="964"/>
      <c r="H30" s="965"/>
      <c r="I30" s="965"/>
      <c r="J30" s="965"/>
      <c r="K30" s="965"/>
      <c r="L30" s="965"/>
      <c r="M30" s="965"/>
      <c r="N30" s="965"/>
    </row>
    <row r="31" spans="1:14" s="11" customFormat="1" ht="26.25" customHeight="1" x14ac:dyDescent="0.2">
      <c r="A31" s="536"/>
      <c r="B31" s="1096" t="s">
        <v>531</v>
      </c>
      <c r="C31" s="1103" t="s">
        <v>1180</v>
      </c>
      <c r="D31" s="957">
        <v>0</v>
      </c>
      <c r="E31" s="957"/>
      <c r="F31" s="957">
        <f t="shared" ref="F31:F32" si="3">D31+E31</f>
        <v>0</v>
      </c>
      <c r="G31" s="964"/>
      <c r="H31" s="965"/>
      <c r="I31" s="965"/>
      <c r="J31" s="965"/>
      <c r="K31" s="965"/>
      <c r="L31" s="965"/>
      <c r="M31" s="965"/>
      <c r="N31" s="965"/>
    </row>
    <row r="32" spans="1:14" s="11" customFormat="1" ht="26.25" customHeight="1" x14ac:dyDescent="0.2">
      <c r="A32" s="536"/>
      <c r="B32" s="1096" t="s">
        <v>532</v>
      </c>
      <c r="C32" s="1103" t="s">
        <v>1355</v>
      </c>
      <c r="D32" s="957">
        <v>880000</v>
      </c>
      <c r="E32" s="957"/>
      <c r="F32" s="957">
        <f t="shared" si="3"/>
        <v>880000</v>
      </c>
      <c r="G32" s="964"/>
      <c r="H32" s="965"/>
      <c r="I32" s="965"/>
      <c r="J32" s="965"/>
      <c r="K32" s="965"/>
      <c r="L32" s="965"/>
      <c r="M32" s="965"/>
      <c r="N32" s="965"/>
    </row>
    <row r="33" spans="1:14" s="11" customFormat="1" ht="26.25" customHeight="1" x14ac:dyDescent="0.2">
      <c r="A33" s="536"/>
      <c r="B33" s="1096"/>
      <c r="C33" s="1103"/>
      <c r="D33" s="957"/>
      <c r="E33" s="957"/>
      <c r="F33" s="957"/>
      <c r="G33" s="964"/>
      <c r="H33" s="965"/>
      <c r="I33" s="965"/>
      <c r="J33" s="965"/>
      <c r="K33" s="965"/>
      <c r="L33" s="965"/>
      <c r="M33" s="965"/>
      <c r="N33" s="965"/>
    </row>
    <row r="34" spans="1:14" s="11" customFormat="1" ht="26.25" customHeight="1" thickBot="1" x14ac:dyDescent="0.25">
      <c r="A34" s="536"/>
      <c r="B34" s="1107"/>
      <c r="C34" s="1120"/>
      <c r="D34" s="1085"/>
      <c r="E34" s="1085"/>
      <c r="F34" s="1085"/>
      <c r="G34" s="974"/>
      <c r="H34" s="999"/>
      <c r="I34" s="999"/>
      <c r="J34" s="999"/>
      <c r="K34" s="999"/>
      <c r="L34" s="999"/>
      <c r="M34" s="999"/>
      <c r="N34" s="999"/>
    </row>
    <row r="35" spans="1:14" ht="14.45" customHeight="1" thickBot="1" x14ac:dyDescent="0.25">
      <c r="B35" s="639" t="s">
        <v>533</v>
      </c>
      <c r="C35" s="1122" t="s">
        <v>1022</v>
      </c>
      <c r="D35" s="600">
        <f>SUM(D28:D32)</f>
        <v>1566466</v>
      </c>
      <c r="E35" s="600">
        <f t="shared" ref="E35:F35" si="4">SUM(E28:E32)</f>
        <v>0</v>
      </c>
      <c r="F35" s="600">
        <f t="shared" si="4"/>
        <v>1566466</v>
      </c>
      <c r="G35" s="979"/>
      <c r="H35" s="1094"/>
      <c r="I35" s="1094"/>
      <c r="J35" s="1094"/>
      <c r="K35" s="1094"/>
      <c r="L35" s="1094"/>
      <c r="M35" s="1094"/>
      <c r="N35" s="980"/>
    </row>
    <row r="36" spans="1:14" ht="14.45" customHeight="1" x14ac:dyDescent="0.2">
      <c r="A36" s="176"/>
      <c r="B36" s="1112" t="s">
        <v>534</v>
      </c>
      <c r="C36" s="1113"/>
      <c r="D36" s="1114"/>
      <c r="E36" s="1114"/>
      <c r="F36" s="1114"/>
      <c r="G36" s="972"/>
      <c r="H36" s="1121"/>
      <c r="I36" s="1121"/>
      <c r="J36" s="1121"/>
      <c r="K36" s="1121"/>
      <c r="L36" s="1121"/>
      <c r="M36" s="1121"/>
      <c r="N36" s="1121"/>
    </row>
    <row r="37" spans="1:14" ht="14.45" customHeight="1" x14ac:dyDescent="0.2">
      <c r="A37" s="176"/>
      <c r="B37" s="1096" t="s">
        <v>535</v>
      </c>
      <c r="C37" s="1100" t="s">
        <v>164</v>
      </c>
      <c r="D37" s="950"/>
      <c r="E37" s="952"/>
      <c r="F37" s="952"/>
      <c r="G37" s="953"/>
      <c r="H37" s="954"/>
      <c r="I37" s="954"/>
      <c r="J37" s="954"/>
      <c r="K37" s="954"/>
      <c r="L37" s="954"/>
      <c r="M37" s="954"/>
      <c r="N37" s="954"/>
    </row>
    <row r="38" spans="1:14" ht="28.5" customHeight="1" x14ac:dyDescent="0.2">
      <c r="A38" s="176"/>
      <c r="B38" s="1096" t="s">
        <v>552</v>
      </c>
      <c r="C38" s="1070"/>
      <c r="D38" s="1104"/>
      <c r="E38" s="1105"/>
      <c r="F38" s="1105"/>
      <c r="G38" s="953"/>
      <c r="H38" s="954"/>
      <c r="I38" s="954"/>
      <c r="J38" s="954"/>
      <c r="K38" s="954"/>
      <c r="L38" s="954"/>
      <c r="M38" s="954"/>
      <c r="N38" s="954"/>
    </row>
    <row r="39" spans="1:14" ht="17.25" customHeight="1" thickBot="1" x14ac:dyDescent="0.25">
      <c r="A39" s="176"/>
      <c r="B39" s="1107" t="s">
        <v>553</v>
      </c>
      <c r="C39" s="1108" t="s">
        <v>1128</v>
      </c>
      <c r="D39" s="1123">
        <v>0</v>
      </c>
      <c r="E39" s="1123"/>
      <c r="F39" s="1123">
        <f>D39+E39</f>
        <v>0</v>
      </c>
      <c r="G39" s="971"/>
      <c r="H39" s="977"/>
      <c r="I39" s="977"/>
      <c r="J39" s="977"/>
      <c r="K39" s="977"/>
      <c r="L39" s="977"/>
      <c r="M39" s="977"/>
      <c r="N39" s="977"/>
    </row>
    <row r="40" spans="1:14" ht="14.45" customHeight="1" thickBot="1" x14ac:dyDescent="0.25">
      <c r="B40" s="639" t="s">
        <v>554</v>
      </c>
      <c r="C40" s="973" t="s">
        <v>1023</v>
      </c>
      <c r="D40" s="597">
        <f>SUM(D38:D39)</f>
        <v>0</v>
      </c>
      <c r="E40" s="597">
        <f>SUM(E38:E39)</f>
        <v>0</v>
      </c>
      <c r="F40" s="597">
        <f>SUM(F38:F39)</f>
        <v>0</v>
      </c>
      <c r="G40" s="979"/>
      <c r="H40" s="1094"/>
      <c r="I40" s="1094"/>
      <c r="J40" s="1094"/>
      <c r="K40" s="1094"/>
      <c r="L40" s="1094"/>
      <c r="M40" s="1094"/>
      <c r="N40" s="980"/>
    </row>
    <row r="41" spans="1:14" ht="14.45" customHeight="1" x14ac:dyDescent="0.2">
      <c r="A41" s="176"/>
      <c r="B41" s="1112" t="s">
        <v>555</v>
      </c>
      <c r="C41" s="1113"/>
      <c r="D41" s="1114"/>
      <c r="E41" s="1114"/>
      <c r="F41" s="1114"/>
      <c r="G41" s="972"/>
      <c r="H41" s="1121"/>
      <c r="I41" s="1121"/>
      <c r="J41" s="1121"/>
      <c r="K41" s="1121"/>
      <c r="L41" s="1121"/>
      <c r="M41" s="1121"/>
      <c r="N41" s="1121"/>
    </row>
    <row r="42" spans="1:14" s="12" customFormat="1" ht="14.45" customHeight="1" x14ac:dyDescent="0.2">
      <c r="A42" s="1095"/>
      <c r="B42" s="1096" t="s">
        <v>556</v>
      </c>
      <c r="C42" s="1100" t="s">
        <v>97</v>
      </c>
      <c r="D42" s="963"/>
      <c r="E42" s="1106"/>
      <c r="F42" s="1106"/>
      <c r="G42" s="963"/>
      <c r="H42" s="982"/>
      <c r="I42" s="982"/>
      <c r="J42" s="982"/>
      <c r="K42" s="982"/>
      <c r="L42" s="982"/>
      <c r="M42" s="982"/>
      <c r="N42" s="982"/>
    </row>
    <row r="43" spans="1:14" s="12" customFormat="1" ht="14.45" customHeight="1" thickBot="1" x14ac:dyDescent="0.25">
      <c r="A43" s="1095"/>
      <c r="B43" s="1107" t="s">
        <v>557</v>
      </c>
      <c r="C43" s="1108" t="s">
        <v>98</v>
      </c>
      <c r="D43" s="1110"/>
      <c r="E43" s="1085">
        <v>3006</v>
      </c>
      <c r="F43" s="1085">
        <f>SUM(E43)</f>
        <v>3006</v>
      </c>
      <c r="G43" s="1110"/>
      <c r="H43" s="1111"/>
      <c r="I43" s="1111"/>
      <c r="J43" s="1111"/>
      <c r="K43" s="1111"/>
      <c r="L43" s="1111"/>
      <c r="M43" s="1111"/>
      <c r="N43" s="1111"/>
    </row>
    <row r="44" spans="1:14" s="12" customFormat="1" ht="14.45" customHeight="1" thickBot="1" x14ac:dyDescent="0.25">
      <c r="A44" s="1095"/>
      <c r="B44" s="1124" t="s">
        <v>558</v>
      </c>
      <c r="C44" s="973" t="s">
        <v>99</v>
      </c>
      <c r="D44" s="600">
        <f>SUM(D43:D43)</f>
        <v>0</v>
      </c>
      <c r="E44" s="600">
        <f>SUM(E43:E43)</f>
        <v>3006</v>
      </c>
      <c r="F44" s="600">
        <f>SUM(F43:F43)</f>
        <v>3006</v>
      </c>
      <c r="G44" s="1125"/>
      <c r="H44" s="1118"/>
      <c r="I44" s="1118"/>
      <c r="J44" s="1118"/>
      <c r="K44" s="1118"/>
      <c r="L44" s="1118"/>
      <c r="M44" s="1118"/>
      <c r="N44" s="1119"/>
    </row>
    <row r="45" spans="1:14" s="12" customFormat="1" ht="15.75" customHeight="1" thickBot="1" x14ac:dyDescent="0.25">
      <c r="A45" s="1095"/>
      <c r="B45" s="1126" t="s">
        <v>559</v>
      </c>
      <c r="C45" s="1127"/>
      <c r="D45" s="1128"/>
      <c r="E45" s="1128"/>
      <c r="F45" s="1128"/>
      <c r="G45" s="1129"/>
      <c r="H45" s="1130"/>
      <c r="I45" s="1130"/>
      <c r="J45" s="1130"/>
      <c r="K45" s="1130"/>
      <c r="L45" s="1130"/>
      <c r="M45" s="1130"/>
      <c r="N45" s="1130"/>
    </row>
    <row r="46" spans="1:14" s="12" customFormat="1" ht="14.45" customHeight="1" thickBot="1" x14ac:dyDescent="0.25">
      <c r="B46" s="640" t="s">
        <v>560</v>
      </c>
      <c r="C46" s="973" t="s">
        <v>100</v>
      </c>
      <c r="D46" s="600">
        <f t="shared" ref="D46:I46" si="5">D17+D35+D40+D44+D25+D21</f>
        <v>1568494</v>
      </c>
      <c r="E46" s="600">
        <f t="shared" si="5"/>
        <v>753006</v>
      </c>
      <c r="F46" s="600">
        <f t="shared" si="5"/>
        <v>2321500</v>
      </c>
      <c r="G46" s="597" t="e">
        <f t="shared" si="5"/>
        <v>#REF!</v>
      </c>
      <c r="H46" s="597" t="e">
        <f t="shared" si="5"/>
        <v>#REF!</v>
      </c>
      <c r="I46" s="597" t="e">
        <f t="shared" si="5"/>
        <v>#REF!</v>
      </c>
      <c r="J46" s="1118"/>
      <c r="K46" s="1118"/>
      <c r="L46" s="1118"/>
      <c r="M46" s="1118"/>
      <c r="N46" s="1119"/>
    </row>
    <row r="47" spans="1:14" ht="14.45" customHeight="1" x14ac:dyDescent="0.2">
      <c r="D47" s="675"/>
      <c r="E47" s="675"/>
      <c r="F47" s="675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34</vt:i4>
      </vt:variant>
      <vt:variant>
        <vt:lpstr>Névvel ellátott tartományok</vt:lpstr>
      </vt:variant>
      <vt:variant>
        <vt:i4>9</vt:i4>
      </vt:variant>
    </vt:vector>
  </HeadingPairs>
  <TitlesOfParts>
    <vt:vector size="43" baseType="lpstr">
      <vt:lpstr>Össz.önkor.mérleg.</vt:lpstr>
      <vt:lpstr>működ. mérleg </vt:lpstr>
      <vt:lpstr>felhalm. mérleg</vt:lpstr>
      <vt:lpstr>2020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2020-06-29T13:54:54Z</cp:lastPrinted>
  <dcterms:created xsi:type="dcterms:W3CDTF">2013-12-16T15:47:29Z</dcterms:created>
  <dcterms:modified xsi:type="dcterms:W3CDTF">2020-10-20T12:03:53Z</dcterms:modified>
</cp:coreProperties>
</file>